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13_ncr:1_{1C589122-0EBE-41F8-BCA5-177283B857DA}" xr6:coauthVersionLast="47" xr6:coauthVersionMax="47" xr10:uidLastSave="{00000000-0000-0000-0000-000000000000}"/>
  <bookViews>
    <workbookView xWindow="28680" yWindow="-120" windowWidth="29040" windowHeight="17520" activeTab="11" xr2:uid="{00000000-000D-0000-FFFF-FFFF00000000}"/>
  </bookViews>
  <sheets>
    <sheet name="Summary per Province" sheetId="1" r:id="rId1"/>
    <sheet name="Summary per Metro" sheetId="2" r:id="rId2"/>
    <sheet name="Summary per Top 19" sheetId="3" r:id="rId3"/>
    <sheet name="EC" sheetId="4" r:id="rId4"/>
    <sheet name="FS" sheetId="5" r:id="rId5"/>
    <sheet name="GT" sheetId="6" r:id="rId6"/>
    <sheet name="KZ" sheetId="7" r:id="rId7"/>
    <sheet name="LP" sheetId="8" r:id="rId8"/>
    <sheet name="MP" sheetId="9" r:id="rId9"/>
    <sheet name="NC" sheetId="10" r:id="rId10"/>
    <sheet name="NW" sheetId="11" r:id="rId11"/>
    <sheet name="WC" sheetId="12" r:id="rId12"/>
  </sheets>
  <definedNames>
    <definedName name="_xlnm.Print_Area" localSheetId="3">EC!$A$1:$AK$55</definedName>
    <definedName name="_xlnm.Print_Area" localSheetId="4">FS!$A$1:$AK$39</definedName>
    <definedName name="_xlnm.Print_Area" localSheetId="5">GT!$A$1:$AK$25</definedName>
    <definedName name="_xlnm.Print_Area" localSheetId="6">KZ!$A$1:$AK$75</definedName>
    <definedName name="_xlnm.Print_Area" localSheetId="7">LP!$A$1:$AK$43</definedName>
    <definedName name="_xlnm.Print_Area" localSheetId="8">MP!$A$1:$AK$34</definedName>
    <definedName name="_xlnm.Print_Area" localSheetId="9">NC!$A$1:$AK$46</definedName>
    <definedName name="_xlnm.Print_Area" localSheetId="10">NW!$A$1:$AK$36</definedName>
    <definedName name="_xlnm.Print_Area" localSheetId="1">'Summary per Metro'!$A$1:$AK$19</definedName>
    <definedName name="_xlnm.Print_Area" localSheetId="0">'Summary per Province'!$A$1:$AK$20</definedName>
    <definedName name="_xlnm.Print_Area" localSheetId="2">'Summary per Top 19'!$A$1:$AK$32</definedName>
    <definedName name="_xlnm.Print_Area" localSheetId="11">WC!$A$1:$AK$48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5" i="12" l="1"/>
  <c r="AH45" i="12"/>
  <c r="AJ45" i="12" s="1"/>
  <c r="AG45" i="12"/>
  <c r="AE45" i="12"/>
  <c r="AD45" i="12"/>
  <c r="AF45" i="12" s="1"/>
  <c r="W45" i="12"/>
  <c r="V45" i="12"/>
  <c r="X45" i="12" s="1"/>
  <c r="S45" i="12"/>
  <c r="R45" i="12"/>
  <c r="T45" i="12" s="1"/>
  <c r="O45" i="12"/>
  <c r="N45" i="12"/>
  <c r="P45" i="12" s="1"/>
  <c r="K45" i="12"/>
  <c r="AA45" i="12" s="1"/>
  <c r="J45" i="12"/>
  <c r="L45" i="12" s="1"/>
  <c r="H45" i="12"/>
  <c r="G45" i="12"/>
  <c r="I45" i="12" s="1"/>
  <c r="E45" i="12"/>
  <c r="D45" i="12"/>
  <c r="F45" i="12" s="1"/>
  <c r="M45" i="12" s="1"/>
  <c r="AI44" i="12"/>
  <c r="AH44" i="12"/>
  <c r="AJ44" i="12" s="1"/>
  <c r="AG44" i="12"/>
  <c r="AE44" i="12"/>
  <c r="AD44" i="12"/>
  <c r="AF44" i="12" s="1"/>
  <c r="W44" i="12"/>
  <c r="V44" i="12"/>
  <c r="X44" i="12" s="1"/>
  <c r="S44" i="12"/>
  <c r="R44" i="12"/>
  <c r="T44" i="12" s="1"/>
  <c r="O44" i="12"/>
  <c r="N44" i="12"/>
  <c r="P44" i="12" s="1"/>
  <c r="K44" i="12"/>
  <c r="AA44" i="12" s="1"/>
  <c r="J44" i="12"/>
  <c r="L44" i="12" s="1"/>
  <c r="H44" i="12"/>
  <c r="G44" i="12"/>
  <c r="E44" i="12"/>
  <c r="D44" i="12"/>
  <c r="AJ43" i="12"/>
  <c r="AF43" i="12"/>
  <c r="AA43" i="12"/>
  <c r="Z43" i="12"/>
  <c r="AB43" i="12" s="1"/>
  <c r="X43" i="12"/>
  <c r="T43" i="12"/>
  <c r="P43" i="12"/>
  <c r="L43" i="12"/>
  <c r="I43" i="12"/>
  <c r="Y43" i="12" s="1"/>
  <c r="F43" i="12"/>
  <c r="AJ42" i="12"/>
  <c r="AF42" i="12"/>
  <c r="AA42" i="12"/>
  <c r="Z42" i="12"/>
  <c r="X42" i="12"/>
  <c r="T42" i="12"/>
  <c r="P42" i="12"/>
  <c r="L42" i="12"/>
  <c r="I42" i="12"/>
  <c r="F42" i="12"/>
  <c r="Q42" i="12" s="1"/>
  <c r="AK41" i="12"/>
  <c r="AJ41" i="12"/>
  <c r="AF41" i="12"/>
  <c r="AA41" i="12"/>
  <c r="Z41" i="12"/>
  <c r="AB41" i="12" s="1"/>
  <c r="X41" i="12"/>
  <c r="T41" i="12"/>
  <c r="P41" i="12"/>
  <c r="L41" i="12"/>
  <c r="I41" i="12"/>
  <c r="U41" i="12" s="1"/>
  <c r="F41" i="12"/>
  <c r="Q41" i="12" s="1"/>
  <c r="AJ40" i="12"/>
  <c r="AF40" i="12"/>
  <c r="AK40" i="12" s="1"/>
  <c r="AA40" i="12"/>
  <c r="Z40" i="12"/>
  <c r="AB40" i="12" s="1"/>
  <c r="X40" i="12"/>
  <c r="T40" i="12"/>
  <c r="P40" i="12"/>
  <c r="L40" i="12"/>
  <c r="I40" i="12"/>
  <c r="U40" i="12" s="1"/>
  <c r="F40" i="12"/>
  <c r="Q40" i="12" s="1"/>
  <c r="AI39" i="12"/>
  <c r="AH39" i="12"/>
  <c r="AJ39" i="12" s="1"/>
  <c r="AG39" i="12"/>
  <c r="AE39" i="12"/>
  <c r="AD39" i="12"/>
  <c r="AF39" i="12" s="1"/>
  <c r="W39" i="12"/>
  <c r="V39" i="12"/>
  <c r="X39" i="12" s="1"/>
  <c r="S39" i="12"/>
  <c r="R39" i="12"/>
  <c r="T39" i="12" s="1"/>
  <c r="O39" i="12"/>
  <c r="N39" i="12"/>
  <c r="P39" i="12" s="1"/>
  <c r="K39" i="12"/>
  <c r="AA39" i="12" s="1"/>
  <c r="J39" i="12"/>
  <c r="H39" i="12"/>
  <c r="G39" i="12"/>
  <c r="I39" i="12" s="1"/>
  <c r="E39" i="12"/>
  <c r="D39" i="12"/>
  <c r="F39" i="12" s="1"/>
  <c r="AJ38" i="12"/>
  <c r="AF38" i="12"/>
  <c r="AA38" i="12"/>
  <c r="Z38" i="12"/>
  <c r="X38" i="12"/>
  <c r="T38" i="12"/>
  <c r="P38" i="12"/>
  <c r="L38" i="12"/>
  <c r="I38" i="12"/>
  <c r="Y38" i="12" s="1"/>
  <c r="F38" i="12"/>
  <c r="M38" i="12" s="1"/>
  <c r="AJ37" i="12"/>
  <c r="AF37" i="12"/>
  <c r="AA37" i="12"/>
  <c r="Z37" i="12"/>
  <c r="AB37" i="12" s="1"/>
  <c r="AC37" i="12" s="1"/>
  <c r="X37" i="12"/>
  <c r="T37" i="12"/>
  <c r="P37" i="12"/>
  <c r="L37" i="12"/>
  <c r="I37" i="12"/>
  <c r="Y37" i="12" s="1"/>
  <c r="F37" i="12"/>
  <c r="M37" i="12" s="1"/>
  <c r="AJ36" i="12"/>
  <c r="AF36" i="12"/>
  <c r="AA36" i="12"/>
  <c r="Z36" i="12"/>
  <c r="AB36" i="12" s="1"/>
  <c r="X36" i="12"/>
  <c r="T36" i="12"/>
  <c r="P36" i="12"/>
  <c r="L36" i="12"/>
  <c r="I36" i="12"/>
  <c r="Y36" i="12" s="1"/>
  <c r="F36" i="12"/>
  <c r="AJ35" i="12"/>
  <c r="AF35" i="12"/>
  <c r="AA35" i="12"/>
  <c r="Z35" i="12"/>
  <c r="AB35" i="12" s="1"/>
  <c r="AC35" i="12" s="1"/>
  <c r="X35" i="12"/>
  <c r="T35" i="12"/>
  <c r="P35" i="12"/>
  <c r="L35" i="12"/>
  <c r="I35" i="12"/>
  <c r="F35" i="12"/>
  <c r="Q35" i="12" s="1"/>
  <c r="AJ34" i="12"/>
  <c r="AF34" i="12"/>
  <c r="AK34" i="12" s="1"/>
  <c r="AA34" i="12"/>
  <c r="Z34" i="12"/>
  <c r="AB34" i="12" s="1"/>
  <c r="X34" i="12"/>
  <c r="T34" i="12"/>
  <c r="P34" i="12"/>
  <c r="L34" i="12"/>
  <c r="I34" i="12"/>
  <c r="U34" i="12" s="1"/>
  <c r="F34" i="12"/>
  <c r="Q34" i="12" s="1"/>
  <c r="AJ33" i="12"/>
  <c r="AF33" i="12"/>
  <c r="AK33" i="12" s="1"/>
  <c r="AA33" i="12"/>
  <c r="Z33" i="12"/>
  <c r="AB33" i="12" s="1"/>
  <c r="X33" i="12"/>
  <c r="T33" i="12"/>
  <c r="P33" i="12"/>
  <c r="L33" i="12"/>
  <c r="I33" i="12"/>
  <c r="U33" i="12" s="1"/>
  <c r="F33" i="12"/>
  <c r="Q33" i="12" s="1"/>
  <c r="AJ32" i="12"/>
  <c r="AF32" i="12"/>
  <c r="AA32" i="12"/>
  <c r="Z32" i="12"/>
  <c r="AB32" i="12" s="1"/>
  <c r="X32" i="12"/>
  <c r="T32" i="12"/>
  <c r="P32" i="12"/>
  <c r="L32" i="12"/>
  <c r="I32" i="12"/>
  <c r="U32" i="12" s="1"/>
  <c r="F32" i="12"/>
  <c r="AJ31" i="12"/>
  <c r="AF31" i="12"/>
  <c r="AK31" i="12" s="1"/>
  <c r="AA31" i="12"/>
  <c r="Z31" i="12"/>
  <c r="AB31" i="12" s="1"/>
  <c r="X31" i="12"/>
  <c r="T31" i="12"/>
  <c r="P31" i="12"/>
  <c r="L31" i="12"/>
  <c r="I31" i="12"/>
  <c r="F31" i="12"/>
  <c r="Q31" i="12" s="1"/>
  <c r="AI30" i="12"/>
  <c r="AH30" i="12"/>
  <c r="AJ30" i="12" s="1"/>
  <c r="AG30" i="12"/>
  <c r="AE30" i="12"/>
  <c r="AD30" i="12"/>
  <c r="AF30" i="12" s="1"/>
  <c r="AK30" i="12" s="1"/>
  <c r="W30" i="12"/>
  <c r="V30" i="12"/>
  <c r="X30" i="12" s="1"/>
  <c r="S30" i="12"/>
  <c r="R30" i="12"/>
  <c r="T30" i="12" s="1"/>
  <c r="O30" i="12"/>
  <c r="N30" i="12"/>
  <c r="P30" i="12" s="1"/>
  <c r="K30" i="12"/>
  <c r="AA30" i="12" s="1"/>
  <c r="J30" i="12"/>
  <c r="L30" i="12" s="1"/>
  <c r="H30" i="12"/>
  <c r="G30" i="12"/>
  <c r="E30" i="12"/>
  <c r="D30" i="12"/>
  <c r="F30" i="12" s="1"/>
  <c r="M30" i="12" s="1"/>
  <c r="AJ29" i="12"/>
  <c r="AF29" i="12"/>
  <c r="AA29" i="12"/>
  <c r="Z29" i="12"/>
  <c r="AB29" i="12" s="1"/>
  <c r="X29" i="12"/>
  <c r="T29" i="12"/>
  <c r="P29" i="12"/>
  <c r="L29" i="12"/>
  <c r="I29" i="12"/>
  <c r="Y29" i="12" s="1"/>
  <c r="F29" i="12"/>
  <c r="AJ28" i="12"/>
  <c r="AF28" i="12"/>
  <c r="AA28" i="12"/>
  <c r="Z28" i="12"/>
  <c r="AB28" i="12" s="1"/>
  <c r="X28" i="12"/>
  <c r="T28" i="12"/>
  <c r="P28" i="12"/>
  <c r="L28" i="12"/>
  <c r="I28" i="12"/>
  <c r="F28" i="12"/>
  <c r="Q28" i="12" s="1"/>
  <c r="AJ27" i="12"/>
  <c r="AF27" i="12"/>
  <c r="AK27" i="12" s="1"/>
  <c r="AA27" i="12"/>
  <c r="Z27" i="12"/>
  <c r="AB27" i="12" s="1"/>
  <c r="X27" i="12"/>
  <c r="T27" i="12"/>
  <c r="P27" i="12"/>
  <c r="L27" i="12"/>
  <c r="I27" i="12"/>
  <c r="F27" i="12"/>
  <c r="Q27" i="12" s="1"/>
  <c r="AJ26" i="12"/>
  <c r="AF26" i="12"/>
  <c r="AK26" i="12" s="1"/>
  <c r="AA26" i="12"/>
  <c r="Z26" i="12"/>
  <c r="AB26" i="12" s="1"/>
  <c r="X26" i="12"/>
  <c r="T26" i="12"/>
  <c r="P26" i="12"/>
  <c r="L26" i="12"/>
  <c r="I26" i="12"/>
  <c r="U26" i="12" s="1"/>
  <c r="F26" i="12"/>
  <c r="Q26" i="12" s="1"/>
  <c r="AJ25" i="12"/>
  <c r="AF25" i="12"/>
  <c r="AA25" i="12"/>
  <c r="Z25" i="12"/>
  <c r="AB25" i="12" s="1"/>
  <c r="X25" i="12"/>
  <c r="T25" i="12"/>
  <c r="P25" i="12"/>
  <c r="L25" i="12"/>
  <c r="I25" i="12"/>
  <c r="U25" i="12" s="1"/>
  <c r="F25" i="12"/>
  <c r="AI24" i="12"/>
  <c r="AH24" i="12"/>
  <c r="AJ24" i="12" s="1"/>
  <c r="AG24" i="12"/>
  <c r="AE24" i="12"/>
  <c r="AD24" i="12"/>
  <c r="W24" i="12"/>
  <c r="V24" i="12"/>
  <c r="S24" i="12"/>
  <c r="R24" i="12"/>
  <c r="T24" i="12" s="1"/>
  <c r="O24" i="12"/>
  <c r="N24" i="12"/>
  <c r="K24" i="12"/>
  <c r="AA24" i="12" s="1"/>
  <c r="J24" i="12"/>
  <c r="L24" i="12" s="1"/>
  <c r="H24" i="12"/>
  <c r="G24" i="12"/>
  <c r="I24" i="12" s="1"/>
  <c r="E24" i="12"/>
  <c r="D24" i="12"/>
  <c r="F24" i="12" s="1"/>
  <c r="AJ23" i="12"/>
  <c r="AF23" i="12"/>
  <c r="AA23" i="12"/>
  <c r="Z23" i="12"/>
  <c r="AB23" i="12" s="1"/>
  <c r="AC23" i="12" s="1"/>
  <c r="X23" i="12"/>
  <c r="T23" i="12"/>
  <c r="P23" i="12"/>
  <c r="L23" i="12"/>
  <c r="I23" i="12"/>
  <c r="Y23" i="12" s="1"/>
  <c r="F23" i="12"/>
  <c r="AJ22" i="12"/>
  <c r="AF22" i="12"/>
  <c r="AA22" i="12"/>
  <c r="Z22" i="12"/>
  <c r="AB22" i="12" s="1"/>
  <c r="X22" i="12"/>
  <c r="T22" i="12"/>
  <c r="P22" i="12"/>
  <c r="L22" i="12"/>
  <c r="I22" i="12"/>
  <c r="Y22" i="12" s="1"/>
  <c r="F22" i="12"/>
  <c r="AJ21" i="12"/>
  <c r="AF21" i="12"/>
  <c r="AA21" i="12"/>
  <c r="Z21" i="12"/>
  <c r="AB21" i="12" s="1"/>
  <c r="AC21" i="12" s="1"/>
  <c r="X21" i="12"/>
  <c r="T21" i="12"/>
  <c r="P21" i="12"/>
  <c r="L21" i="12"/>
  <c r="I21" i="12"/>
  <c r="F21" i="12"/>
  <c r="Q21" i="12" s="1"/>
  <c r="AJ20" i="12"/>
  <c r="AF20" i="12"/>
  <c r="AK20" i="12" s="1"/>
  <c r="AA20" i="12"/>
  <c r="Z20" i="12"/>
  <c r="AB20" i="12" s="1"/>
  <c r="X20" i="12"/>
  <c r="T20" i="12"/>
  <c r="P20" i="12"/>
  <c r="L20" i="12"/>
  <c r="I20" i="12"/>
  <c r="U20" i="12" s="1"/>
  <c r="F20" i="12"/>
  <c r="Q20" i="12" s="1"/>
  <c r="AJ19" i="12"/>
  <c r="AF19" i="12"/>
  <c r="AK19" i="12" s="1"/>
  <c r="AA19" i="12"/>
  <c r="Z19" i="12"/>
  <c r="AB19" i="12" s="1"/>
  <c r="X19" i="12"/>
  <c r="T19" i="12"/>
  <c r="P19" i="12"/>
  <c r="L19" i="12"/>
  <c r="I19" i="12"/>
  <c r="U19" i="12" s="1"/>
  <c r="F19" i="12"/>
  <c r="Q19" i="12" s="1"/>
  <c r="AJ18" i="12"/>
  <c r="AF18" i="12"/>
  <c r="AA18" i="12"/>
  <c r="Z18" i="12"/>
  <c r="AB18" i="12" s="1"/>
  <c r="X18" i="12"/>
  <c r="T18" i="12"/>
  <c r="P18" i="12"/>
  <c r="L18" i="12"/>
  <c r="I18" i="12"/>
  <c r="U18" i="12" s="1"/>
  <c r="F18" i="12"/>
  <c r="AI17" i="12"/>
  <c r="AH17" i="12"/>
  <c r="AJ17" i="12" s="1"/>
  <c r="AG17" i="12"/>
  <c r="AE17" i="12"/>
  <c r="AF17" i="12" s="1"/>
  <c r="AD17" i="12"/>
  <c r="W17" i="12"/>
  <c r="X17" i="12" s="1"/>
  <c r="V17" i="12"/>
  <c r="S17" i="12"/>
  <c r="R17" i="12"/>
  <c r="T17" i="12" s="1"/>
  <c r="O17" i="12"/>
  <c r="P17" i="12" s="1"/>
  <c r="N17" i="12"/>
  <c r="K17" i="12"/>
  <c r="AA17" i="12" s="1"/>
  <c r="J17" i="12"/>
  <c r="L17" i="12" s="1"/>
  <c r="H17" i="12"/>
  <c r="G17" i="12"/>
  <c r="I17" i="12" s="1"/>
  <c r="E17" i="12"/>
  <c r="D17" i="12"/>
  <c r="F17" i="12" s="1"/>
  <c r="AJ16" i="12"/>
  <c r="AF16" i="12"/>
  <c r="AA16" i="12"/>
  <c r="Z16" i="12"/>
  <c r="AB16" i="12" s="1"/>
  <c r="AC16" i="12" s="1"/>
  <c r="X16" i="12"/>
  <c r="T16" i="12"/>
  <c r="P16" i="12"/>
  <c r="Q16" i="12" s="1"/>
  <c r="L16" i="12"/>
  <c r="I16" i="12"/>
  <c r="Y16" i="12" s="1"/>
  <c r="F16" i="12"/>
  <c r="AJ15" i="12"/>
  <c r="AF15" i="12"/>
  <c r="AA15" i="12"/>
  <c r="Z15" i="12"/>
  <c r="AB15" i="12" s="1"/>
  <c r="X15" i="12"/>
  <c r="T15" i="12"/>
  <c r="P15" i="12"/>
  <c r="L15" i="12"/>
  <c r="I15" i="12"/>
  <c r="Y15" i="12" s="1"/>
  <c r="F15" i="12"/>
  <c r="AJ14" i="12"/>
  <c r="AF14" i="12"/>
  <c r="AA14" i="12"/>
  <c r="Z14" i="12"/>
  <c r="AB14" i="12" s="1"/>
  <c r="AC14" i="12" s="1"/>
  <c r="X14" i="12"/>
  <c r="T14" i="12"/>
  <c r="P14" i="12"/>
  <c r="L14" i="12"/>
  <c r="I14" i="12"/>
  <c r="F14" i="12"/>
  <c r="Q14" i="12" s="1"/>
  <c r="AJ13" i="12"/>
  <c r="AF13" i="12"/>
  <c r="AK13" i="12" s="1"/>
  <c r="AA13" i="12"/>
  <c r="Z13" i="12"/>
  <c r="AB13" i="12" s="1"/>
  <c r="X13" i="12"/>
  <c r="T13" i="12"/>
  <c r="P13" i="12"/>
  <c r="L13" i="12"/>
  <c r="I13" i="12"/>
  <c r="U13" i="12" s="1"/>
  <c r="F13" i="12"/>
  <c r="Q13" i="12" s="1"/>
  <c r="AJ12" i="12"/>
  <c r="AF12" i="12"/>
  <c r="AK12" i="12" s="1"/>
  <c r="AA12" i="12"/>
  <c r="Z12" i="12"/>
  <c r="AB12" i="12" s="1"/>
  <c r="X12" i="12"/>
  <c r="T12" i="12"/>
  <c r="P12" i="12"/>
  <c r="L12" i="12"/>
  <c r="I12" i="12"/>
  <c r="U12" i="12" s="1"/>
  <c r="F12" i="12"/>
  <c r="Q12" i="12" s="1"/>
  <c r="AJ11" i="12"/>
  <c r="AF11" i="12"/>
  <c r="AA11" i="12"/>
  <c r="Z11" i="12"/>
  <c r="AB11" i="12" s="1"/>
  <c r="X11" i="12"/>
  <c r="T11" i="12"/>
  <c r="P11" i="12"/>
  <c r="L11" i="12"/>
  <c r="I11" i="12"/>
  <c r="U11" i="12" s="1"/>
  <c r="F11" i="12"/>
  <c r="AI10" i="12"/>
  <c r="AH10" i="12"/>
  <c r="AJ10" i="12" s="1"/>
  <c r="AG10" i="12"/>
  <c r="AE10" i="12"/>
  <c r="AD10" i="12"/>
  <c r="W10" i="12"/>
  <c r="V10" i="12"/>
  <c r="S10" i="12"/>
  <c r="R10" i="12"/>
  <c r="T10" i="12" s="1"/>
  <c r="O10" i="12"/>
  <c r="N10" i="12"/>
  <c r="K10" i="12"/>
  <c r="AA10" i="12" s="1"/>
  <c r="J10" i="12"/>
  <c r="L10" i="12" s="1"/>
  <c r="H10" i="12"/>
  <c r="G10" i="12"/>
  <c r="I10" i="12" s="1"/>
  <c r="E10" i="12"/>
  <c r="D10" i="12"/>
  <c r="F10" i="12" s="1"/>
  <c r="AJ9" i="12"/>
  <c r="AF9" i="12"/>
  <c r="AA9" i="12"/>
  <c r="Z9" i="12"/>
  <c r="AB9" i="12" s="1"/>
  <c r="AC9" i="12" s="1"/>
  <c r="X9" i="12"/>
  <c r="T9" i="12"/>
  <c r="P9" i="12"/>
  <c r="L9" i="12"/>
  <c r="I9" i="12"/>
  <c r="F9" i="12"/>
  <c r="M9" i="12" s="1"/>
  <c r="AI35" i="11"/>
  <c r="AH35" i="11"/>
  <c r="AJ35" i="11" s="1"/>
  <c r="AG35" i="11"/>
  <c r="AE35" i="11"/>
  <c r="AD35" i="11"/>
  <c r="AF35" i="11" s="1"/>
  <c r="W35" i="11"/>
  <c r="V35" i="11"/>
  <c r="X35" i="11" s="1"/>
  <c r="S35" i="11"/>
  <c r="R35" i="11"/>
  <c r="T35" i="11" s="1"/>
  <c r="O35" i="11"/>
  <c r="N35" i="11"/>
  <c r="P35" i="11" s="1"/>
  <c r="K35" i="11"/>
  <c r="AA35" i="11" s="1"/>
  <c r="J35" i="11"/>
  <c r="Z35" i="11" s="1"/>
  <c r="H35" i="11"/>
  <c r="G35" i="11"/>
  <c r="I35" i="11" s="1"/>
  <c r="E35" i="11"/>
  <c r="D35" i="11"/>
  <c r="F35" i="11" s="1"/>
  <c r="AI34" i="11"/>
  <c r="AH34" i="11"/>
  <c r="AJ34" i="11" s="1"/>
  <c r="AG34" i="11"/>
  <c r="AE34" i="11"/>
  <c r="AD34" i="11"/>
  <c r="AF34" i="11" s="1"/>
  <c r="W34" i="11"/>
  <c r="V34" i="11"/>
  <c r="X34" i="11" s="1"/>
  <c r="S34" i="11"/>
  <c r="R34" i="11"/>
  <c r="T34" i="11" s="1"/>
  <c r="O34" i="11"/>
  <c r="N34" i="11"/>
  <c r="P34" i="11" s="1"/>
  <c r="K34" i="11"/>
  <c r="AA34" i="11" s="1"/>
  <c r="J34" i="11"/>
  <c r="H34" i="11"/>
  <c r="G34" i="11"/>
  <c r="I34" i="11" s="1"/>
  <c r="Y34" i="11" s="1"/>
  <c r="E34" i="11"/>
  <c r="D34" i="11"/>
  <c r="F34" i="11" s="1"/>
  <c r="AJ33" i="11"/>
  <c r="AF33" i="11"/>
  <c r="AA33" i="11"/>
  <c r="Z33" i="11"/>
  <c r="AB33" i="11" s="1"/>
  <c r="X33" i="11"/>
  <c r="T33" i="11"/>
  <c r="P33" i="11"/>
  <c r="L33" i="11"/>
  <c r="I33" i="11"/>
  <c r="U33" i="11" s="1"/>
  <c r="F33" i="11"/>
  <c r="Q33" i="11" s="1"/>
  <c r="AJ32" i="11"/>
  <c r="AF32" i="11"/>
  <c r="AA32" i="11"/>
  <c r="Z32" i="11"/>
  <c r="AB32" i="11" s="1"/>
  <c r="X32" i="11"/>
  <c r="T32" i="11"/>
  <c r="P32" i="11"/>
  <c r="L32" i="11"/>
  <c r="I32" i="11"/>
  <c r="F32" i="11"/>
  <c r="AJ31" i="11"/>
  <c r="AF31" i="11"/>
  <c r="AK31" i="11" s="1"/>
  <c r="AA31" i="11"/>
  <c r="Z31" i="11"/>
  <c r="X31" i="11"/>
  <c r="T31" i="11"/>
  <c r="P31" i="11"/>
  <c r="L31" i="11"/>
  <c r="I31" i="11"/>
  <c r="F31" i="11"/>
  <c r="M31" i="11" s="1"/>
  <c r="AJ30" i="11"/>
  <c r="AF30" i="11"/>
  <c r="AA30" i="11"/>
  <c r="Z30" i="11"/>
  <c r="AB30" i="11" s="1"/>
  <c r="AC30" i="11" s="1"/>
  <c r="X30" i="11"/>
  <c r="T30" i="11"/>
  <c r="P30" i="11"/>
  <c r="L30" i="11"/>
  <c r="I30" i="11"/>
  <c r="Y30" i="11" s="1"/>
  <c r="F30" i="11"/>
  <c r="M30" i="11" s="1"/>
  <c r="AI29" i="11"/>
  <c r="AH29" i="11"/>
  <c r="AJ29" i="11" s="1"/>
  <c r="AG29" i="11"/>
  <c r="AE29" i="11"/>
  <c r="AD29" i="11"/>
  <c r="AF29" i="11" s="1"/>
  <c r="W29" i="11"/>
  <c r="V29" i="11"/>
  <c r="X29" i="11" s="1"/>
  <c r="S29" i="11"/>
  <c r="R29" i="11"/>
  <c r="T29" i="11" s="1"/>
  <c r="O29" i="11"/>
  <c r="N29" i="11"/>
  <c r="P29" i="11" s="1"/>
  <c r="K29" i="11"/>
  <c r="AA29" i="11" s="1"/>
  <c r="J29" i="11"/>
  <c r="Z29" i="11" s="1"/>
  <c r="AB29" i="11" s="1"/>
  <c r="H29" i="11"/>
  <c r="G29" i="11"/>
  <c r="I29" i="11" s="1"/>
  <c r="E29" i="11"/>
  <c r="D29" i="11"/>
  <c r="F29" i="11" s="1"/>
  <c r="AJ28" i="11"/>
  <c r="AF28" i="11"/>
  <c r="AK28" i="11" s="1"/>
  <c r="AA28" i="11"/>
  <c r="Z28" i="11"/>
  <c r="AB28" i="11" s="1"/>
  <c r="AC28" i="11" s="1"/>
  <c r="X28" i="11"/>
  <c r="T28" i="11"/>
  <c r="P28" i="11"/>
  <c r="L28" i="11"/>
  <c r="I28" i="11"/>
  <c r="U28" i="11" s="1"/>
  <c r="F28" i="11"/>
  <c r="Q28" i="11" s="1"/>
  <c r="AJ27" i="11"/>
  <c r="AF27" i="11"/>
  <c r="AK27" i="11" s="1"/>
  <c r="AA27" i="11"/>
  <c r="Z27" i="11"/>
  <c r="AB27" i="11" s="1"/>
  <c r="X27" i="11"/>
  <c r="T27" i="11"/>
  <c r="P27" i="11"/>
  <c r="L27" i="11"/>
  <c r="I27" i="11"/>
  <c r="U27" i="11" s="1"/>
  <c r="F27" i="11"/>
  <c r="Q27" i="11" s="1"/>
  <c r="AJ26" i="11"/>
  <c r="AF26" i="11"/>
  <c r="AK26" i="11" s="1"/>
  <c r="AA26" i="11"/>
  <c r="Z26" i="11"/>
  <c r="AB26" i="11" s="1"/>
  <c r="X26" i="11"/>
  <c r="T26" i="11"/>
  <c r="P26" i="11"/>
  <c r="L26" i="11"/>
  <c r="I26" i="11"/>
  <c r="U26" i="11" s="1"/>
  <c r="F26" i="11"/>
  <c r="Q26" i="11" s="1"/>
  <c r="AJ25" i="11"/>
  <c r="AF25" i="11"/>
  <c r="AA25" i="11"/>
  <c r="Z25" i="11"/>
  <c r="AB25" i="11" s="1"/>
  <c r="X25" i="11"/>
  <c r="T25" i="11"/>
  <c r="P25" i="11"/>
  <c r="L25" i="11"/>
  <c r="I25" i="11"/>
  <c r="Y25" i="11" s="1"/>
  <c r="F25" i="11"/>
  <c r="AJ24" i="11"/>
  <c r="AF24" i="11"/>
  <c r="AA24" i="11"/>
  <c r="Z24" i="11"/>
  <c r="X24" i="11"/>
  <c r="T24" i="11"/>
  <c r="P24" i="11"/>
  <c r="L24" i="11"/>
  <c r="I24" i="11"/>
  <c r="F24" i="11"/>
  <c r="M24" i="11" s="1"/>
  <c r="AJ23" i="11"/>
  <c r="AF23" i="11"/>
  <c r="AA23" i="11"/>
  <c r="Z23" i="11"/>
  <c r="AB23" i="11" s="1"/>
  <c r="AC23" i="11" s="1"/>
  <c r="X23" i="11"/>
  <c r="T23" i="11"/>
  <c r="P23" i="11"/>
  <c r="L23" i="11"/>
  <c r="I23" i="11"/>
  <c r="Y23" i="11" s="1"/>
  <c r="F23" i="11"/>
  <c r="M23" i="11" s="1"/>
  <c r="AI22" i="11"/>
  <c r="AH22" i="11"/>
  <c r="AJ22" i="11" s="1"/>
  <c r="AG22" i="11"/>
  <c r="AE22" i="11"/>
  <c r="AD22" i="11"/>
  <c r="AF22" i="11" s="1"/>
  <c r="W22" i="11"/>
  <c r="V22" i="11"/>
  <c r="X22" i="11" s="1"/>
  <c r="S22" i="11"/>
  <c r="R22" i="11"/>
  <c r="T22" i="11" s="1"/>
  <c r="O22" i="11"/>
  <c r="N22" i="11"/>
  <c r="P22" i="11" s="1"/>
  <c r="K22" i="11"/>
  <c r="AA22" i="11" s="1"/>
  <c r="J22" i="11"/>
  <c r="Z22" i="11" s="1"/>
  <c r="AB22" i="11" s="1"/>
  <c r="H22" i="11"/>
  <c r="G22" i="11"/>
  <c r="I22" i="11" s="1"/>
  <c r="E22" i="11"/>
  <c r="D22" i="11"/>
  <c r="F22" i="11" s="1"/>
  <c r="AJ21" i="11"/>
  <c r="AF21" i="11"/>
  <c r="AK21" i="11" s="1"/>
  <c r="AA21" i="11"/>
  <c r="Z21" i="11"/>
  <c r="AB21" i="11" s="1"/>
  <c r="X21" i="11"/>
  <c r="T21" i="11"/>
  <c r="P21" i="11"/>
  <c r="L21" i="11"/>
  <c r="I21" i="11"/>
  <c r="U21" i="11" s="1"/>
  <c r="F21" i="11"/>
  <c r="Q21" i="11" s="1"/>
  <c r="AJ20" i="11"/>
  <c r="AF20" i="11"/>
  <c r="AK20" i="11" s="1"/>
  <c r="AA20" i="11"/>
  <c r="Z20" i="11"/>
  <c r="AB20" i="11" s="1"/>
  <c r="X20" i="11"/>
  <c r="T20" i="11"/>
  <c r="P20" i="11"/>
  <c r="L20" i="11"/>
  <c r="I20" i="11"/>
  <c r="U20" i="11" s="1"/>
  <c r="F20" i="11"/>
  <c r="Q20" i="11" s="1"/>
  <c r="AJ19" i="11"/>
  <c r="AF19" i="11"/>
  <c r="AK19" i="11" s="1"/>
  <c r="AA19" i="11"/>
  <c r="Z19" i="11"/>
  <c r="AB19" i="11" s="1"/>
  <c r="X19" i="11"/>
  <c r="T19" i="11"/>
  <c r="P19" i="11"/>
  <c r="L19" i="11"/>
  <c r="I19" i="11"/>
  <c r="U19" i="11" s="1"/>
  <c r="F19" i="11"/>
  <c r="Q19" i="11" s="1"/>
  <c r="AJ18" i="11"/>
  <c r="AF18" i="11"/>
  <c r="AA18" i="11"/>
  <c r="Z18" i="11"/>
  <c r="AB18" i="11" s="1"/>
  <c r="X18" i="11"/>
  <c r="T18" i="11"/>
  <c r="P18" i="11"/>
  <c r="L18" i="11"/>
  <c r="I18" i="11"/>
  <c r="Y18" i="11" s="1"/>
  <c r="F18" i="11"/>
  <c r="AJ17" i="11"/>
  <c r="AF17" i="11"/>
  <c r="AA17" i="11"/>
  <c r="Z17" i="11"/>
  <c r="X17" i="11"/>
  <c r="T17" i="11"/>
  <c r="P17" i="11"/>
  <c r="L17" i="11"/>
  <c r="M17" i="11" s="1"/>
  <c r="I17" i="11"/>
  <c r="F17" i="11"/>
  <c r="AJ16" i="11"/>
  <c r="AF16" i="11"/>
  <c r="AA16" i="11"/>
  <c r="Z16" i="11"/>
  <c r="AB16" i="11" s="1"/>
  <c r="AC16" i="11" s="1"/>
  <c r="X16" i="11"/>
  <c r="T16" i="11"/>
  <c r="P16" i="11"/>
  <c r="L16" i="11"/>
  <c r="I16" i="11"/>
  <c r="Y16" i="11" s="1"/>
  <c r="F16" i="11"/>
  <c r="M16" i="11" s="1"/>
  <c r="AI15" i="11"/>
  <c r="AH15" i="11"/>
  <c r="AJ15" i="11" s="1"/>
  <c r="AG15" i="11"/>
  <c r="AE15" i="11"/>
  <c r="AD15" i="11"/>
  <c r="AF15" i="11" s="1"/>
  <c r="W15" i="11"/>
  <c r="V15" i="11"/>
  <c r="X15" i="11" s="1"/>
  <c r="S15" i="11"/>
  <c r="R15" i="11"/>
  <c r="T15" i="11" s="1"/>
  <c r="O15" i="11"/>
  <c r="N15" i="11"/>
  <c r="P15" i="11" s="1"/>
  <c r="K15" i="11"/>
  <c r="AA15" i="11" s="1"/>
  <c r="J15" i="11"/>
  <c r="Z15" i="11" s="1"/>
  <c r="AB15" i="11" s="1"/>
  <c r="H15" i="11"/>
  <c r="G15" i="11"/>
  <c r="I15" i="11" s="1"/>
  <c r="E15" i="11"/>
  <c r="D15" i="11"/>
  <c r="F15" i="11" s="1"/>
  <c r="AJ14" i="11"/>
  <c r="AF14" i="11"/>
  <c r="AK14" i="11" s="1"/>
  <c r="AA14" i="11"/>
  <c r="Z14" i="11"/>
  <c r="AB14" i="11" s="1"/>
  <c r="X14" i="11"/>
  <c r="T14" i="11"/>
  <c r="P14" i="11"/>
  <c r="L14" i="11"/>
  <c r="I14" i="11"/>
  <c r="F14" i="11"/>
  <c r="Q14" i="11" s="1"/>
  <c r="AJ13" i="11"/>
  <c r="AF13" i="11"/>
  <c r="AK13" i="11" s="1"/>
  <c r="AA13" i="11"/>
  <c r="Z13" i="11"/>
  <c r="AB13" i="11" s="1"/>
  <c r="X13" i="11"/>
  <c r="T13" i="11"/>
  <c r="P13" i="11"/>
  <c r="L13" i="11"/>
  <c r="I13" i="11"/>
  <c r="U13" i="11" s="1"/>
  <c r="F13" i="11"/>
  <c r="Q13" i="11" s="1"/>
  <c r="AJ12" i="11"/>
  <c r="AF12" i="11"/>
  <c r="AK12" i="11" s="1"/>
  <c r="AA12" i="11"/>
  <c r="Z12" i="11"/>
  <c r="AB12" i="11" s="1"/>
  <c r="X12" i="11"/>
  <c r="T12" i="11"/>
  <c r="P12" i="11"/>
  <c r="L12" i="11"/>
  <c r="I12" i="11"/>
  <c r="U12" i="11" s="1"/>
  <c r="F12" i="11"/>
  <c r="Q12" i="11" s="1"/>
  <c r="AJ11" i="11"/>
  <c r="AF11" i="11"/>
  <c r="AA11" i="11"/>
  <c r="Z11" i="11"/>
  <c r="AB11" i="11" s="1"/>
  <c r="X11" i="11"/>
  <c r="T11" i="11"/>
  <c r="P11" i="11"/>
  <c r="L11" i="11"/>
  <c r="I11" i="11"/>
  <c r="Y11" i="11" s="1"/>
  <c r="F11" i="11"/>
  <c r="AJ10" i="11"/>
  <c r="AF10" i="11"/>
  <c r="AA10" i="11"/>
  <c r="Z10" i="11"/>
  <c r="X10" i="11"/>
  <c r="T10" i="11"/>
  <c r="P10" i="11"/>
  <c r="L10" i="11"/>
  <c r="I10" i="11"/>
  <c r="F10" i="11"/>
  <c r="M10" i="11" s="1"/>
  <c r="AJ9" i="11"/>
  <c r="AF9" i="11"/>
  <c r="AA9" i="11"/>
  <c r="Z9" i="11"/>
  <c r="AB9" i="11" s="1"/>
  <c r="AC9" i="11" s="1"/>
  <c r="X9" i="11"/>
  <c r="T9" i="11"/>
  <c r="P9" i="11"/>
  <c r="L9" i="11"/>
  <c r="I9" i="11"/>
  <c r="Y9" i="11" s="1"/>
  <c r="F9" i="11"/>
  <c r="M9" i="11" s="1"/>
  <c r="AI45" i="10"/>
  <c r="AH45" i="10"/>
  <c r="AJ45" i="10" s="1"/>
  <c r="AG45" i="10"/>
  <c r="AE45" i="10"/>
  <c r="AD45" i="10"/>
  <c r="AF45" i="10" s="1"/>
  <c r="AK45" i="10" s="1"/>
  <c r="W45" i="10"/>
  <c r="V45" i="10"/>
  <c r="X45" i="10" s="1"/>
  <c r="S45" i="10"/>
  <c r="R45" i="10"/>
  <c r="T45" i="10" s="1"/>
  <c r="O45" i="10"/>
  <c r="N45" i="10"/>
  <c r="P45" i="10" s="1"/>
  <c r="K45" i="10"/>
  <c r="AA45" i="10" s="1"/>
  <c r="J45" i="10"/>
  <c r="L45" i="10" s="1"/>
  <c r="H45" i="10"/>
  <c r="G45" i="10"/>
  <c r="I45" i="10" s="1"/>
  <c r="E45" i="10"/>
  <c r="D45" i="10"/>
  <c r="F45" i="10" s="1"/>
  <c r="AI44" i="10"/>
  <c r="AH44" i="10"/>
  <c r="AJ44" i="10" s="1"/>
  <c r="AG44" i="10"/>
  <c r="AE44" i="10"/>
  <c r="AD44" i="10"/>
  <c r="AF44" i="10" s="1"/>
  <c r="W44" i="10"/>
  <c r="V44" i="10"/>
  <c r="X44" i="10" s="1"/>
  <c r="S44" i="10"/>
  <c r="R44" i="10"/>
  <c r="T44" i="10" s="1"/>
  <c r="O44" i="10"/>
  <c r="N44" i="10"/>
  <c r="P44" i="10" s="1"/>
  <c r="K44" i="10"/>
  <c r="AA44" i="10" s="1"/>
  <c r="J44" i="10"/>
  <c r="H44" i="10"/>
  <c r="G44" i="10"/>
  <c r="I44" i="10" s="1"/>
  <c r="E44" i="10"/>
  <c r="D44" i="10"/>
  <c r="F44" i="10" s="1"/>
  <c r="AJ43" i="10"/>
  <c r="AF43" i="10"/>
  <c r="AA43" i="10"/>
  <c r="Z43" i="10"/>
  <c r="AB43" i="10" s="1"/>
  <c r="X43" i="10"/>
  <c r="T43" i="10"/>
  <c r="P43" i="10"/>
  <c r="L43" i="10"/>
  <c r="I43" i="10"/>
  <c r="U43" i="10" s="1"/>
  <c r="F43" i="10"/>
  <c r="Q43" i="10" s="1"/>
  <c r="AJ42" i="10"/>
  <c r="AF42" i="10"/>
  <c r="AK42" i="10" s="1"/>
  <c r="AA42" i="10"/>
  <c r="Z42" i="10"/>
  <c r="AB42" i="10" s="1"/>
  <c r="X42" i="10"/>
  <c r="T42" i="10"/>
  <c r="P42" i="10"/>
  <c r="L42" i="10"/>
  <c r="I42" i="10"/>
  <c r="F42" i="10"/>
  <c r="Q42" i="10" s="1"/>
  <c r="AJ41" i="10"/>
  <c r="AF41" i="10"/>
  <c r="AK41" i="10" s="1"/>
  <c r="AA41" i="10"/>
  <c r="Z41" i="10"/>
  <c r="X41" i="10"/>
  <c r="T41" i="10"/>
  <c r="P41" i="10"/>
  <c r="L41" i="10"/>
  <c r="I41" i="10"/>
  <c r="Y41" i="10" s="1"/>
  <c r="F41" i="10"/>
  <c r="M41" i="10" s="1"/>
  <c r="AJ40" i="10"/>
  <c r="AF40" i="10"/>
  <c r="AA40" i="10"/>
  <c r="Z40" i="10"/>
  <c r="AB40" i="10" s="1"/>
  <c r="AC40" i="10" s="1"/>
  <c r="X40" i="10"/>
  <c r="T40" i="10"/>
  <c r="P40" i="10"/>
  <c r="L40" i="10"/>
  <c r="I40" i="10"/>
  <c r="Y40" i="10" s="1"/>
  <c r="F40" i="10"/>
  <c r="M40" i="10" s="1"/>
  <c r="AJ39" i="10"/>
  <c r="AF39" i="10"/>
  <c r="AA39" i="10"/>
  <c r="Z39" i="10"/>
  <c r="AB39" i="10" s="1"/>
  <c r="X39" i="10"/>
  <c r="T39" i="10"/>
  <c r="P39" i="10"/>
  <c r="L39" i="10"/>
  <c r="I39" i="10"/>
  <c r="Y39" i="10" s="1"/>
  <c r="F39" i="10"/>
  <c r="AI38" i="10"/>
  <c r="AJ38" i="10" s="1"/>
  <c r="AH38" i="10"/>
  <c r="AG38" i="10"/>
  <c r="AE38" i="10"/>
  <c r="AD38" i="10"/>
  <c r="AF38" i="10" s="1"/>
  <c r="W38" i="10"/>
  <c r="V38" i="10"/>
  <c r="X38" i="10" s="1"/>
  <c r="S38" i="10"/>
  <c r="T38" i="10" s="1"/>
  <c r="R38" i="10"/>
  <c r="O38" i="10"/>
  <c r="N38" i="10"/>
  <c r="P38" i="10" s="1"/>
  <c r="K38" i="10"/>
  <c r="J38" i="10"/>
  <c r="Z38" i="10" s="1"/>
  <c r="H38" i="10"/>
  <c r="G38" i="10"/>
  <c r="I38" i="10" s="1"/>
  <c r="Y38" i="10" s="1"/>
  <c r="E38" i="10"/>
  <c r="D38" i="10"/>
  <c r="F38" i="10" s="1"/>
  <c r="AJ37" i="10"/>
  <c r="AF37" i="10"/>
  <c r="AK37" i="10" s="1"/>
  <c r="AA37" i="10"/>
  <c r="Z37" i="10"/>
  <c r="AB37" i="10" s="1"/>
  <c r="X37" i="10"/>
  <c r="T37" i="10"/>
  <c r="P37" i="10"/>
  <c r="L37" i="10"/>
  <c r="I37" i="10"/>
  <c r="U37" i="10" s="1"/>
  <c r="F37" i="10"/>
  <c r="Q37" i="10" s="1"/>
  <c r="AJ36" i="10"/>
  <c r="AF36" i="10"/>
  <c r="AA36" i="10"/>
  <c r="Z36" i="10"/>
  <c r="AB36" i="10" s="1"/>
  <c r="X36" i="10"/>
  <c r="T36" i="10"/>
  <c r="P36" i="10"/>
  <c r="L36" i="10"/>
  <c r="I36" i="10"/>
  <c r="U36" i="10" s="1"/>
  <c r="F36" i="10"/>
  <c r="Q36" i="10" s="1"/>
  <c r="AJ35" i="10"/>
  <c r="AF35" i="10"/>
  <c r="AK35" i="10" s="1"/>
  <c r="AA35" i="10"/>
  <c r="Z35" i="10"/>
  <c r="AB35" i="10" s="1"/>
  <c r="X35" i="10"/>
  <c r="T35" i="10"/>
  <c r="P35" i="10"/>
  <c r="L35" i="10"/>
  <c r="I35" i="10"/>
  <c r="F35" i="10"/>
  <c r="Q35" i="10" s="1"/>
  <c r="AJ34" i="10"/>
  <c r="AF34" i="10"/>
  <c r="AK34" i="10" s="1"/>
  <c r="AA34" i="10"/>
  <c r="Z34" i="10"/>
  <c r="X34" i="10"/>
  <c r="T34" i="10"/>
  <c r="P34" i="10"/>
  <c r="L34" i="10"/>
  <c r="I34" i="10"/>
  <c r="Y34" i="10" s="1"/>
  <c r="F34" i="10"/>
  <c r="M34" i="10" s="1"/>
  <c r="AJ33" i="10"/>
  <c r="AF33" i="10"/>
  <c r="AA33" i="10"/>
  <c r="Z33" i="10"/>
  <c r="AB33" i="10" s="1"/>
  <c r="AC33" i="10" s="1"/>
  <c r="X33" i="10"/>
  <c r="T33" i="10"/>
  <c r="P33" i="10"/>
  <c r="L33" i="10"/>
  <c r="I33" i="10"/>
  <c r="Y33" i="10" s="1"/>
  <c r="F33" i="10"/>
  <c r="M33" i="10" s="1"/>
  <c r="AJ32" i="10"/>
  <c r="AF32" i="10"/>
  <c r="AA32" i="10"/>
  <c r="Z32" i="10"/>
  <c r="AB32" i="10" s="1"/>
  <c r="X32" i="10"/>
  <c r="T32" i="10"/>
  <c r="P32" i="10"/>
  <c r="L32" i="10"/>
  <c r="I32" i="10"/>
  <c r="Y32" i="10" s="1"/>
  <c r="F32" i="10"/>
  <c r="AI31" i="10"/>
  <c r="AJ31" i="10" s="1"/>
  <c r="AH31" i="10"/>
  <c r="AG31" i="10"/>
  <c r="AE31" i="10"/>
  <c r="AD31" i="10"/>
  <c r="AF31" i="10" s="1"/>
  <c r="W31" i="10"/>
  <c r="X31" i="10" s="1"/>
  <c r="V31" i="10"/>
  <c r="S31" i="10"/>
  <c r="R31" i="10"/>
  <c r="O31" i="10"/>
  <c r="P31" i="10" s="1"/>
  <c r="N31" i="10"/>
  <c r="K31" i="10"/>
  <c r="J31" i="10"/>
  <c r="Z31" i="10" s="1"/>
  <c r="H31" i="10"/>
  <c r="G31" i="10"/>
  <c r="I31" i="10" s="1"/>
  <c r="Y31" i="10" s="1"/>
  <c r="E31" i="10"/>
  <c r="D31" i="10"/>
  <c r="F31" i="10" s="1"/>
  <c r="AJ30" i="10"/>
  <c r="AF30" i="10"/>
  <c r="AK30" i="10" s="1"/>
  <c r="AA30" i="10"/>
  <c r="Z30" i="10"/>
  <c r="AB30" i="10" s="1"/>
  <c r="X30" i="10"/>
  <c r="T30" i="10"/>
  <c r="P30" i="10"/>
  <c r="L30" i="10"/>
  <c r="I30" i="10"/>
  <c r="U30" i="10" s="1"/>
  <c r="F30" i="10"/>
  <c r="Q30" i="10" s="1"/>
  <c r="AJ29" i="10"/>
  <c r="AF29" i="10"/>
  <c r="AA29" i="10"/>
  <c r="Z29" i="10"/>
  <c r="AB29" i="10" s="1"/>
  <c r="X29" i="10"/>
  <c r="T29" i="10"/>
  <c r="P29" i="10"/>
  <c r="L29" i="10"/>
  <c r="M29" i="10" s="1"/>
  <c r="I29" i="10"/>
  <c r="U29" i="10" s="1"/>
  <c r="F29" i="10"/>
  <c r="Q29" i="10" s="1"/>
  <c r="AJ28" i="10"/>
  <c r="AF28" i="10"/>
  <c r="AK28" i="10" s="1"/>
  <c r="AA28" i="10"/>
  <c r="Z28" i="10"/>
  <c r="X28" i="10"/>
  <c r="T28" i="10"/>
  <c r="P28" i="10"/>
  <c r="L28" i="10"/>
  <c r="M28" i="10" s="1"/>
  <c r="I28" i="10"/>
  <c r="Y28" i="10" s="1"/>
  <c r="F28" i="10"/>
  <c r="Q28" i="10" s="1"/>
  <c r="AJ27" i="10"/>
  <c r="AF27" i="10"/>
  <c r="AK27" i="10" s="1"/>
  <c r="AA27" i="10"/>
  <c r="AB27" i="10" s="1"/>
  <c r="Z27" i="10"/>
  <c r="X27" i="10"/>
  <c r="T27" i="10"/>
  <c r="P27" i="10"/>
  <c r="L27" i="10"/>
  <c r="I27" i="10"/>
  <c r="Y27" i="10" s="1"/>
  <c r="F27" i="10"/>
  <c r="M27" i="10" s="1"/>
  <c r="AJ26" i="10"/>
  <c r="AF26" i="10"/>
  <c r="AA26" i="10"/>
  <c r="Z26" i="10"/>
  <c r="AB26" i="10" s="1"/>
  <c r="AC26" i="10" s="1"/>
  <c r="X26" i="10"/>
  <c r="T26" i="10"/>
  <c r="P26" i="10"/>
  <c r="L26" i="10"/>
  <c r="I26" i="10"/>
  <c r="Y26" i="10" s="1"/>
  <c r="F26" i="10"/>
  <c r="M26" i="10" s="1"/>
  <c r="AJ25" i="10"/>
  <c r="AF25" i="10"/>
  <c r="AA25" i="10"/>
  <c r="Z25" i="10"/>
  <c r="AB25" i="10" s="1"/>
  <c r="X25" i="10"/>
  <c r="T25" i="10"/>
  <c r="P25" i="10"/>
  <c r="L25" i="10"/>
  <c r="I25" i="10"/>
  <c r="Y25" i="10" s="1"/>
  <c r="F25" i="10"/>
  <c r="AJ24" i="10"/>
  <c r="AF24" i="10"/>
  <c r="AA24" i="10"/>
  <c r="Z24" i="10"/>
  <c r="AB24" i="10" s="1"/>
  <c r="X24" i="10"/>
  <c r="T24" i="10"/>
  <c r="P24" i="10"/>
  <c r="L24" i="10"/>
  <c r="I24" i="10"/>
  <c r="F24" i="10"/>
  <c r="Q24" i="10" s="1"/>
  <c r="AJ23" i="10"/>
  <c r="AF23" i="10"/>
  <c r="AK23" i="10" s="1"/>
  <c r="AA23" i="10"/>
  <c r="Z23" i="10"/>
  <c r="X23" i="10"/>
  <c r="T23" i="10"/>
  <c r="P23" i="10"/>
  <c r="L23" i="10"/>
  <c r="I23" i="10"/>
  <c r="U23" i="10" s="1"/>
  <c r="F23" i="10"/>
  <c r="Q23" i="10" s="1"/>
  <c r="AJ22" i="10"/>
  <c r="AF22" i="10"/>
  <c r="AK22" i="10" s="1"/>
  <c r="AA22" i="10"/>
  <c r="Z22" i="10"/>
  <c r="AB22" i="10" s="1"/>
  <c r="X22" i="10"/>
  <c r="T22" i="10"/>
  <c r="P22" i="10"/>
  <c r="L22" i="10"/>
  <c r="I22" i="10"/>
  <c r="U22" i="10" s="1"/>
  <c r="F22" i="10"/>
  <c r="Q22" i="10" s="1"/>
  <c r="AI21" i="10"/>
  <c r="AH21" i="10"/>
  <c r="AJ21" i="10" s="1"/>
  <c r="AG21" i="10"/>
  <c r="AE21" i="10"/>
  <c r="AD21" i="10"/>
  <c r="AF21" i="10" s="1"/>
  <c r="W21" i="10"/>
  <c r="V21" i="10"/>
  <c r="X21" i="10" s="1"/>
  <c r="S21" i="10"/>
  <c r="R21" i="10"/>
  <c r="T21" i="10" s="1"/>
  <c r="O21" i="10"/>
  <c r="N21" i="10"/>
  <c r="P21" i="10" s="1"/>
  <c r="K21" i="10"/>
  <c r="AA21" i="10" s="1"/>
  <c r="J21" i="10"/>
  <c r="H21" i="10"/>
  <c r="G21" i="10"/>
  <c r="E21" i="10"/>
  <c r="D21" i="10"/>
  <c r="F21" i="10" s="1"/>
  <c r="AJ20" i="10"/>
  <c r="AF20" i="10"/>
  <c r="AK20" i="10" s="1"/>
  <c r="AA20" i="10"/>
  <c r="AB20" i="10" s="1"/>
  <c r="Z20" i="10"/>
  <c r="X20" i="10"/>
  <c r="T20" i="10"/>
  <c r="P20" i="10"/>
  <c r="L20" i="10"/>
  <c r="I20" i="10"/>
  <c r="Y20" i="10" s="1"/>
  <c r="F20" i="10"/>
  <c r="M20" i="10" s="1"/>
  <c r="AJ19" i="10"/>
  <c r="AF19" i="10"/>
  <c r="AA19" i="10"/>
  <c r="Z19" i="10"/>
  <c r="AB19" i="10" s="1"/>
  <c r="AC19" i="10" s="1"/>
  <c r="X19" i="10"/>
  <c r="T19" i="10"/>
  <c r="P19" i="10"/>
  <c r="L19" i="10"/>
  <c r="I19" i="10"/>
  <c r="Y19" i="10" s="1"/>
  <c r="F19" i="10"/>
  <c r="M19" i="10" s="1"/>
  <c r="AJ18" i="10"/>
  <c r="AF18" i="10"/>
  <c r="AA18" i="10"/>
  <c r="Z18" i="10"/>
  <c r="AB18" i="10" s="1"/>
  <c r="X18" i="10"/>
  <c r="T18" i="10"/>
  <c r="P18" i="10"/>
  <c r="L18" i="10"/>
  <c r="I18" i="10"/>
  <c r="Y18" i="10" s="1"/>
  <c r="F18" i="10"/>
  <c r="AJ17" i="10"/>
  <c r="AF17" i="10"/>
  <c r="AA17" i="10"/>
  <c r="Z17" i="10"/>
  <c r="AB17" i="10" s="1"/>
  <c r="AC17" i="10" s="1"/>
  <c r="X17" i="10"/>
  <c r="T17" i="10"/>
  <c r="P17" i="10"/>
  <c r="L17" i="10"/>
  <c r="I17" i="10"/>
  <c r="F17" i="10"/>
  <c r="Q17" i="10" s="1"/>
  <c r="AJ16" i="10"/>
  <c r="AF16" i="10"/>
  <c r="AK16" i="10" s="1"/>
  <c r="AA16" i="10"/>
  <c r="Z16" i="10"/>
  <c r="AB16" i="10" s="1"/>
  <c r="X16" i="10"/>
  <c r="T16" i="10"/>
  <c r="P16" i="10"/>
  <c r="L16" i="10"/>
  <c r="I16" i="10"/>
  <c r="F16" i="10"/>
  <c r="Q16" i="10" s="1"/>
  <c r="AJ15" i="10"/>
  <c r="AF15" i="10"/>
  <c r="AK15" i="10" s="1"/>
  <c r="AA15" i="10"/>
  <c r="Z15" i="10"/>
  <c r="AB15" i="10" s="1"/>
  <c r="X15" i="10"/>
  <c r="T15" i="10"/>
  <c r="P15" i="10"/>
  <c r="L15" i="10"/>
  <c r="I15" i="10"/>
  <c r="U15" i="10" s="1"/>
  <c r="F15" i="10"/>
  <c r="Q15" i="10" s="1"/>
  <c r="AJ14" i="10"/>
  <c r="AF14" i="10"/>
  <c r="AA14" i="10"/>
  <c r="Z14" i="10"/>
  <c r="AB14" i="10" s="1"/>
  <c r="X14" i="10"/>
  <c r="T14" i="10"/>
  <c r="P14" i="10"/>
  <c r="L14" i="10"/>
  <c r="I14" i="10"/>
  <c r="U14" i="10" s="1"/>
  <c r="F14" i="10"/>
  <c r="Q14" i="10" s="1"/>
  <c r="AI13" i="10"/>
  <c r="AH13" i="10"/>
  <c r="AG13" i="10"/>
  <c r="AE13" i="10"/>
  <c r="AD13" i="10"/>
  <c r="W13" i="10"/>
  <c r="V13" i="10"/>
  <c r="S13" i="10"/>
  <c r="R13" i="10"/>
  <c r="O13" i="10"/>
  <c r="N13" i="10"/>
  <c r="K13" i="10"/>
  <c r="J13" i="10"/>
  <c r="Z13" i="10" s="1"/>
  <c r="H13" i="10"/>
  <c r="G13" i="10"/>
  <c r="I13" i="10" s="1"/>
  <c r="E13" i="10"/>
  <c r="D13" i="10"/>
  <c r="F13" i="10" s="1"/>
  <c r="AJ12" i="10"/>
  <c r="AF12" i="10"/>
  <c r="AA12" i="10"/>
  <c r="Z12" i="10"/>
  <c r="AB12" i="10" s="1"/>
  <c r="AC12" i="10" s="1"/>
  <c r="X12" i="10"/>
  <c r="T12" i="10"/>
  <c r="P12" i="10"/>
  <c r="L12" i="10"/>
  <c r="I12" i="10"/>
  <c r="Y12" i="10" s="1"/>
  <c r="F12" i="10"/>
  <c r="M12" i="10" s="1"/>
  <c r="AJ11" i="10"/>
  <c r="AF11" i="10"/>
  <c r="AA11" i="10"/>
  <c r="Z11" i="10"/>
  <c r="AB11" i="10" s="1"/>
  <c r="X11" i="10"/>
  <c r="T11" i="10"/>
  <c r="P11" i="10"/>
  <c r="L11" i="10"/>
  <c r="I11" i="10"/>
  <c r="Y11" i="10" s="1"/>
  <c r="F11" i="10"/>
  <c r="AJ10" i="10"/>
  <c r="AF10" i="10"/>
  <c r="AA10" i="10"/>
  <c r="Z10" i="10"/>
  <c r="AB10" i="10" s="1"/>
  <c r="AC10" i="10" s="1"/>
  <c r="X10" i="10"/>
  <c r="T10" i="10"/>
  <c r="P10" i="10"/>
  <c r="L10" i="10"/>
  <c r="I10" i="10"/>
  <c r="F10" i="10"/>
  <c r="Q10" i="10" s="1"/>
  <c r="AJ9" i="10"/>
  <c r="AF9" i="10"/>
  <c r="AK9" i="10" s="1"/>
  <c r="AA9" i="10"/>
  <c r="Z9" i="10"/>
  <c r="X9" i="10"/>
  <c r="T9" i="10"/>
  <c r="P9" i="10"/>
  <c r="L9" i="10"/>
  <c r="I9" i="10"/>
  <c r="U9" i="10" s="1"/>
  <c r="F9" i="10"/>
  <c r="Q9" i="10" s="1"/>
  <c r="AI32" i="9"/>
  <c r="AH32" i="9"/>
  <c r="AJ32" i="9" s="1"/>
  <c r="AG32" i="9"/>
  <c r="AE32" i="9"/>
  <c r="AD32" i="9"/>
  <c r="AF32" i="9" s="1"/>
  <c r="W32" i="9"/>
  <c r="V32" i="9"/>
  <c r="X32" i="9" s="1"/>
  <c r="S32" i="9"/>
  <c r="R32" i="9"/>
  <c r="T32" i="9" s="1"/>
  <c r="O32" i="9"/>
  <c r="N32" i="9"/>
  <c r="P32" i="9" s="1"/>
  <c r="K32" i="9"/>
  <c r="AA32" i="9" s="1"/>
  <c r="J32" i="9"/>
  <c r="H32" i="9"/>
  <c r="G32" i="9"/>
  <c r="I32" i="9" s="1"/>
  <c r="E32" i="9"/>
  <c r="D32" i="9"/>
  <c r="AI31" i="9"/>
  <c r="AH31" i="9"/>
  <c r="AJ31" i="9" s="1"/>
  <c r="AG31" i="9"/>
  <c r="AE31" i="9"/>
  <c r="AD31" i="9"/>
  <c r="W31" i="9"/>
  <c r="V31" i="9"/>
  <c r="S31" i="9"/>
  <c r="R31" i="9"/>
  <c r="T31" i="9" s="1"/>
  <c r="O31" i="9"/>
  <c r="N31" i="9"/>
  <c r="K31" i="9"/>
  <c r="AA31" i="9" s="1"/>
  <c r="J31" i="9"/>
  <c r="L31" i="9" s="1"/>
  <c r="H31" i="9"/>
  <c r="G31" i="9"/>
  <c r="I31" i="9" s="1"/>
  <c r="E31" i="9"/>
  <c r="D31" i="9"/>
  <c r="F31" i="9" s="1"/>
  <c r="AJ30" i="9"/>
  <c r="AF30" i="9"/>
  <c r="AA30" i="9"/>
  <c r="Z30" i="9"/>
  <c r="AB30" i="9" s="1"/>
  <c r="AC30" i="9" s="1"/>
  <c r="X30" i="9"/>
  <c r="T30" i="9"/>
  <c r="P30" i="9"/>
  <c r="L30" i="9"/>
  <c r="I30" i="9"/>
  <c r="Y30" i="9" s="1"/>
  <c r="F30" i="9"/>
  <c r="M30" i="9" s="1"/>
  <c r="AJ29" i="9"/>
  <c r="AF29" i="9"/>
  <c r="AA29" i="9"/>
  <c r="Z29" i="9"/>
  <c r="AB29" i="9" s="1"/>
  <c r="X29" i="9"/>
  <c r="T29" i="9"/>
  <c r="P29" i="9"/>
  <c r="L29" i="9"/>
  <c r="I29" i="9"/>
  <c r="F29" i="9"/>
  <c r="AJ28" i="9"/>
  <c r="AF28" i="9"/>
  <c r="AA28" i="9"/>
  <c r="Z28" i="9"/>
  <c r="X28" i="9"/>
  <c r="T28" i="9"/>
  <c r="P28" i="9"/>
  <c r="L28" i="9"/>
  <c r="I28" i="9"/>
  <c r="F28" i="9"/>
  <c r="Q28" i="9" s="1"/>
  <c r="AJ27" i="9"/>
  <c r="AF27" i="9"/>
  <c r="AK27" i="9" s="1"/>
  <c r="AA27" i="9"/>
  <c r="Z27" i="9"/>
  <c r="AB27" i="9" s="1"/>
  <c r="X27" i="9"/>
  <c r="T27" i="9"/>
  <c r="P27" i="9"/>
  <c r="L27" i="9"/>
  <c r="I27" i="9"/>
  <c r="F27" i="9"/>
  <c r="Q27" i="9" s="1"/>
  <c r="AJ26" i="9"/>
  <c r="AF26" i="9"/>
  <c r="AK26" i="9" s="1"/>
  <c r="AA26" i="9"/>
  <c r="Z26" i="9"/>
  <c r="AB26" i="9" s="1"/>
  <c r="X26" i="9"/>
  <c r="T26" i="9"/>
  <c r="P26" i="9"/>
  <c r="L26" i="9"/>
  <c r="I26" i="9"/>
  <c r="U26" i="9" s="1"/>
  <c r="F26" i="9"/>
  <c r="Q26" i="9" s="1"/>
  <c r="AI25" i="9"/>
  <c r="AH25" i="9"/>
  <c r="AG25" i="9"/>
  <c r="AE25" i="9"/>
  <c r="AD25" i="9"/>
  <c r="AF25" i="9" s="1"/>
  <c r="W25" i="9"/>
  <c r="V25" i="9"/>
  <c r="X25" i="9" s="1"/>
  <c r="S25" i="9"/>
  <c r="R25" i="9"/>
  <c r="O25" i="9"/>
  <c r="N25" i="9"/>
  <c r="P25" i="9" s="1"/>
  <c r="K25" i="9"/>
  <c r="J25" i="9"/>
  <c r="Z25" i="9" s="1"/>
  <c r="H25" i="9"/>
  <c r="G25" i="9"/>
  <c r="I25" i="9" s="1"/>
  <c r="E25" i="9"/>
  <c r="D25" i="9"/>
  <c r="F25" i="9" s="1"/>
  <c r="AJ24" i="9"/>
  <c r="AF24" i="9"/>
  <c r="AA24" i="9"/>
  <c r="Z24" i="9"/>
  <c r="X24" i="9"/>
  <c r="T24" i="9"/>
  <c r="P24" i="9"/>
  <c r="L24" i="9"/>
  <c r="I24" i="9"/>
  <c r="Y24" i="9" s="1"/>
  <c r="F24" i="9"/>
  <c r="M24" i="9" s="1"/>
  <c r="AJ23" i="9"/>
  <c r="AF23" i="9"/>
  <c r="AA23" i="9"/>
  <c r="Z23" i="9"/>
  <c r="AB23" i="9" s="1"/>
  <c r="AC23" i="9" s="1"/>
  <c r="X23" i="9"/>
  <c r="T23" i="9"/>
  <c r="P23" i="9"/>
  <c r="L23" i="9"/>
  <c r="I23" i="9"/>
  <c r="Y23" i="9" s="1"/>
  <c r="F23" i="9"/>
  <c r="M23" i="9" s="1"/>
  <c r="AJ22" i="9"/>
  <c r="AF22" i="9"/>
  <c r="AA22" i="9"/>
  <c r="Z22" i="9"/>
  <c r="AB22" i="9" s="1"/>
  <c r="X22" i="9"/>
  <c r="T22" i="9"/>
  <c r="P22" i="9"/>
  <c r="L22" i="9"/>
  <c r="I22" i="9"/>
  <c r="F22" i="9"/>
  <c r="AJ21" i="9"/>
  <c r="AF21" i="9"/>
  <c r="AA21" i="9"/>
  <c r="Z21" i="9"/>
  <c r="X21" i="9"/>
  <c r="T21" i="9"/>
  <c r="P21" i="9"/>
  <c r="L21" i="9"/>
  <c r="I21" i="9"/>
  <c r="Y21" i="9" s="1"/>
  <c r="F21" i="9"/>
  <c r="Q21" i="9" s="1"/>
  <c r="AJ20" i="9"/>
  <c r="AF20" i="9"/>
  <c r="AK20" i="9" s="1"/>
  <c r="AA20" i="9"/>
  <c r="Z20" i="9"/>
  <c r="AB20" i="9" s="1"/>
  <c r="X20" i="9"/>
  <c r="T20" i="9"/>
  <c r="P20" i="9"/>
  <c r="L20" i="9"/>
  <c r="I20" i="9"/>
  <c r="U20" i="9" s="1"/>
  <c r="F20" i="9"/>
  <c r="Q20" i="9" s="1"/>
  <c r="AJ19" i="9"/>
  <c r="AF19" i="9"/>
  <c r="AK19" i="9" s="1"/>
  <c r="AA19" i="9"/>
  <c r="Z19" i="9"/>
  <c r="AB19" i="9" s="1"/>
  <c r="X19" i="9"/>
  <c r="T19" i="9"/>
  <c r="P19" i="9"/>
  <c r="L19" i="9"/>
  <c r="I19" i="9"/>
  <c r="U19" i="9" s="1"/>
  <c r="F19" i="9"/>
  <c r="Q19" i="9" s="1"/>
  <c r="AJ18" i="9"/>
  <c r="AF18" i="9"/>
  <c r="AK18" i="9" s="1"/>
  <c r="AA18" i="9"/>
  <c r="Z18" i="9"/>
  <c r="AB18" i="9" s="1"/>
  <c r="X18" i="9"/>
  <c r="T18" i="9"/>
  <c r="P18" i="9"/>
  <c r="L18" i="9"/>
  <c r="I18" i="9"/>
  <c r="U18" i="9" s="1"/>
  <c r="F18" i="9"/>
  <c r="Q18" i="9" s="1"/>
  <c r="AI17" i="9"/>
  <c r="AH17" i="9"/>
  <c r="AJ17" i="9" s="1"/>
  <c r="AG17" i="9"/>
  <c r="AE17" i="9"/>
  <c r="AD17" i="9"/>
  <c r="W17" i="9"/>
  <c r="V17" i="9"/>
  <c r="S17" i="9"/>
  <c r="R17" i="9"/>
  <c r="T17" i="9" s="1"/>
  <c r="O17" i="9"/>
  <c r="N17" i="9"/>
  <c r="K17" i="9"/>
  <c r="AA17" i="9" s="1"/>
  <c r="J17" i="9"/>
  <c r="L17" i="9" s="1"/>
  <c r="H17" i="9"/>
  <c r="G17" i="9"/>
  <c r="I17" i="9" s="1"/>
  <c r="E17" i="9"/>
  <c r="D17" i="9"/>
  <c r="F17" i="9" s="1"/>
  <c r="AJ16" i="9"/>
  <c r="AF16" i="9"/>
  <c r="AA16" i="9"/>
  <c r="Z16" i="9"/>
  <c r="AB16" i="9" s="1"/>
  <c r="AC16" i="9" s="1"/>
  <c r="X16" i="9"/>
  <c r="T16" i="9"/>
  <c r="P16" i="9"/>
  <c r="L16" i="9"/>
  <c r="I16" i="9"/>
  <c r="Y16" i="9" s="1"/>
  <c r="F16" i="9"/>
  <c r="M16" i="9" s="1"/>
  <c r="AJ15" i="9"/>
  <c r="AF15" i="9"/>
  <c r="AA15" i="9"/>
  <c r="Z15" i="9"/>
  <c r="AB15" i="9" s="1"/>
  <c r="X15" i="9"/>
  <c r="T15" i="9"/>
  <c r="P15" i="9"/>
  <c r="L15" i="9"/>
  <c r="I15" i="9"/>
  <c r="F15" i="9"/>
  <c r="AJ14" i="9"/>
  <c r="AF14" i="9"/>
  <c r="AK14" i="9" s="1"/>
  <c r="AA14" i="9"/>
  <c r="AB14" i="9" s="1"/>
  <c r="AC14" i="9" s="1"/>
  <c r="Z14" i="9"/>
  <c r="X14" i="9"/>
  <c r="T14" i="9"/>
  <c r="P14" i="9"/>
  <c r="L14" i="9"/>
  <c r="I14" i="9"/>
  <c r="Y14" i="9" s="1"/>
  <c r="F14" i="9"/>
  <c r="Q14" i="9" s="1"/>
  <c r="AJ13" i="9"/>
  <c r="AF13" i="9"/>
  <c r="AK13" i="9" s="1"/>
  <c r="AA13" i="9"/>
  <c r="Z13" i="9"/>
  <c r="AB13" i="9" s="1"/>
  <c r="X13" i="9"/>
  <c r="T13" i="9"/>
  <c r="P13" i="9"/>
  <c r="L13" i="9"/>
  <c r="I13" i="9"/>
  <c r="U13" i="9" s="1"/>
  <c r="F13" i="9"/>
  <c r="Q13" i="9" s="1"/>
  <c r="AJ12" i="9"/>
  <c r="AF12" i="9"/>
  <c r="AK12" i="9" s="1"/>
  <c r="AA12" i="9"/>
  <c r="Z12" i="9"/>
  <c r="AB12" i="9" s="1"/>
  <c r="X12" i="9"/>
  <c r="T12" i="9"/>
  <c r="P12" i="9"/>
  <c r="L12" i="9"/>
  <c r="I12" i="9"/>
  <c r="U12" i="9" s="1"/>
  <c r="F12" i="9"/>
  <c r="Q12" i="9" s="1"/>
  <c r="AJ11" i="9"/>
  <c r="AF11" i="9"/>
  <c r="AK11" i="9" s="1"/>
  <c r="AA11" i="9"/>
  <c r="Z11" i="9"/>
  <c r="AB11" i="9" s="1"/>
  <c r="X11" i="9"/>
  <c r="T11" i="9"/>
  <c r="P11" i="9"/>
  <c r="L11" i="9"/>
  <c r="I11" i="9"/>
  <c r="U11" i="9" s="1"/>
  <c r="F11" i="9"/>
  <c r="Q11" i="9" s="1"/>
  <c r="AJ10" i="9"/>
  <c r="AF10" i="9"/>
  <c r="AK10" i="9" s="1"/>
  <c r="AA10" i="9"/>
  <c r="Z10" i="9"/>
  <c r="AB10" i="9" s="1"/>
  <c r="X10" i="9"/>
  <c r="T10" i="9"/>
  <c r="P10" i="9"/>
  <c r="L10" i="9"/>
  <c r="I10" i="9"/>
  <c r="Y10" i="9" s="1"/>
  <c r="F10" i="9"/>
  <c r="AJ9" i="9"/>
  <c r="AF9" i="9"/>
  <c r="AA9" i="9"/>
  <c r="Z9" i="9"/>
  <c r="X9" i="9"/>
  <c r="T9" i="9"/>
  <c r="P9" i="9"/>
  <c r="L9" i="9"/>
  <c r="I9" i="9"/>
  <c r="Y9" i="9" s="1"/>
  <c r="F9" i="9"/>
  <c r="M9" i="9" s="1"/>
  <c r="AI41" i="8"/>
  <c r="AH41" i="8"/>
  <c r="AJ41" i="8" s="1"/>
  <c r="AG41" i="8"/>
  <c r="AE41" i="8"/>
  <c r="AD41" i="8"/>
  <c r="AF41" i="8" s="1"/>
  <c r="W41" i="8"/>
  <c r="V41" i="8"/>
  <c r="X41" i="8" s="1"/>
  <c r="S41" i="8"/>
  <c r="R41" i="8"/>
  <c r="T41" i="8" s="1"/>
  <c r="O41" i="8"/>
  <c r="N41" i="8"/>
  <c r="P41" i="8" s="1"/>
  <c r="K41" i="8"/>
  <c r="AA41" i="8" s="1"/>
  <c r="J41" i="8"/>
  <c r="H41" i="8"/>
  <c r="G41" i="8"/>
  <c r="I41" i="8" s="1"/>
  <c r="E41" i="8"/>
  <c r="D41" i="8"/>
  <c r="F41" i="8" s="1"/>
  <c r="AI40" i="8"/>
  <c r="AH40" i="8"/>
  <c r="AJ40" i="8" s="1"/>
  <c r="AG40" i="8"/>
  <c r="AE40" i="8"/>
  <c r="AD40" i="8"/>
  <c r="AF40" i="8" s="1"/>
  <c r="W40" i="8"/>
  <c r="V40" i="8"/>
  <c r="X40" i="8" s="1"/>
  <c r="S40" i="8"/>
  <c r="R40" i="8"/>
  <c r="T40" i="8" s="1"/>
  <c r="O40" i="8"/>
  <c r="N40" i="8"/>
  <c r="P40" i="8" s="1"/>
  <c r="K40" i="8"/>
  <c r="AA40" i="8" s="1"/>
  <c r="J40" i="8"/>
  <c r="Z40" i="8" s="1"/>
  <c r="AB40" i="8" s="1"/>
  <c r="H40" i="8"/>
  <c r="G40" i="8"/>
  <c r="I40" i="8" s="1"/>
  <c r="E40" i="8"/>
  <c r="D40" i="8"/>
  <c r="F40" i="8" s="1"/>
  <c r="AJ39" i="8"/>
  <c r="AF39" i="8"/>
  <c r="AK39" i="8" s="1"/>
  <c r="AA39" i="8"/>
  <c r="Z39" i="8"/>
  <c r="AB39" i="8" s="1"/>
  <c r="X39" i="8"/>
  <c r="T39" i="8"/>
  <c r="P39" i="8"/>
  <c r="L39" i="8"/>
  <c r="I39" i="8"/>
  <c r="U39" i="8" s="1"/>
  <c r="F39" i="8"/>
  <c r="AJ38" i="8"/>
  <c r="AF38" i="8"/>
  <c r="AK38" i="8" s="1"/>
  <c r="AA38" i="8"/>
  <c r="Z38" i="8"/>
  <c r="AB38" i="8" s="1"/>
  <c r="X38" i="8"/>
  <c r="T38" i="8"/>
  <c r="P38" i="8"/>
  <c r="L38" i="8"/>
  <c r="I38" i="8"/>
  <c r="U38" i="8" s="1"/>
  <c r="F38" i="8"/>
  <c r="Q38" i="8" s="1"/>
  <c r="AJ37" i="8"/>
  <c r="AF37" i="8"/>
  <c r="AA37" i="8"/>
  <c r="Z37" i="8"/>
  <c r="AB37" i="8" s="1"/>
  <c r="X37" i="8"/>
  <c r="T37" i="8"/>
  <c r="P37" i="8"/>
  <c r="L37" i="8"/>
  <c r="I37" i="8"/>
  <c r="Y37" i="8" s="1"/>
  <c r="F37" i="8"/>
  <c r="Q37" i="8" s="1"/>
  <c r="AJ36" i="8"/>
  <c r="AF36" i="8"/>
  <c r="AA36" i="8"/>
  <c r="Z36" i="8"/>
  <c r="AB36" i="8" s="1"/>
  <c r="X36" i="8"/>
  <c r="T36" i="8"/>
  <c r="P36" i="8"/>
  <c r="L36" i="8"/>
  <c r="I36" i="8"/>
  <c r="Y36" i="8" s="1"/>
  <c r="F36" i="8"/>
  <c r="AJ35" i="8"/>
  <c r="AF35" i="8"/>
  <c r="AA35" i="8"/>
  <c r="Z35" i="8"/>
  <c r="AB35" i="8" s="1"/>
  <c r="AC35" i="8" s="1"/>
  <c r="X35" i="8"/>
  <c r="T35" i="8"/>
  <c r="P35" i="8"/>
  <c r="L35" i="8"/>
  <c r="I35" i="8"/>
  <c r="F35" i="8"/>
  <c r="M35" i="8" s="1"/>
  <c r="AI34" i="8"/>
  <c r="AH34" i="8"/>
  <c r="AJ34" i="8" s="1"/>
  <c r="AG34" i="8"/>
  <c r="AE34" i="8"/>
  <c r="AD34" i="8"/>
  <c r="AF34" i="8" s="1"/>
  <c r="W34" i="8"/>
  <c r="V34" i="8"/>
  <c r="X34" i="8" s="1"/>
  <c r="S34" i="8"/>
  <c r="R34" i="8"/>
  <c r="T34" i="8" s="1"/>
  <c r="O34" i="8"/>
  <c r="N34" i="8"/>
  <c r="P34" i="8" s="1"/>
  <c r="K34" i="8"/>
  <c r="AA34" i="8" s="1"/>
  <c r="J34" i="8"/>
  <c r="L34" i="8" s="1"/>
  <c r="H34" i="8"/>
  <c r="G34" i="8"/>
  <c r="I34" i="8" s="1"/>
  <c r="Y34" i="8" s="1"/>
  <c r="E34" i="8"/>
  <c r="D34" i="8"/>
  <c r="F34" i="8" s="1"/>
  <c r="AJ33" i="8"/>
  <c r="AF33" i="8"/>
  <c r="AA33" i="8"/>
  <c r="Z33" i="8"/>
  <c r="AB33" i="8" s="1"/>
  <c r="X33" i="8"/>
  <c r="T33" i="8"/>
  <c r="P33" i="8"/>
  <c r="L33" i="8"/>
  <c r="I33" i="8"/>
  <c r="AC33" i="8" s="1"/>
  <c r="F33" i="8"/>
  <c r="Q33" i="8" s="1"/>
  <c r="AJ32" i="8"/>
  <c r="AF32" i="8"/>
  <c r="AK32" i="8" s="1"/>
  <c r="AA32" i="8"/>
  <c r="Z32" i="8"/>
  <c r="AB32" i="8" s="1"/>
  <c r="X32" i="8"/>
  <c r="T32" i="8"/>
  <c r="P32" i="8"/>
  <c r="L32" i="8"/>
  <c r="I32" i="8"/>
  <c r="U32" i="8" s="1"/>
  <c r="F32" i="8"/>
  <c r="AJ31" i="8"/>
  <c r="AF31" i="8"/>
  <c r="AK31" i="8" s="1"/>
  <c r="AA31" i="8"/>
  <c r="Z31" i="8"/>
  <c r="AB31" i="8" s="1"/>
  <c r="X31" i="8"/>
  <c r="T31" i="8"/>
  <c r="P31" i="8"/>
  <c r="L31" i="8"/>
  <c r="I31" i="8"/>
  <c r="U31" i="8" s="1"/>
  <c r="F31" i="8"/>
  <c r="AJ30" i="8"/>
  <c r="AF30" i="8"/>
  <c r="AA30" i="8"/>
  <c r="Z30" i="8"/>
  <c r="AB30" i="8" s="1"/>
  <c r="X30" i="8"/>
  <c r="T30" i="8"/>
  <c r="P30" i="8"/>
  <c r="L30" i="8"/>
  <c r="I30" i="8"/>
  <c r="F30" i="8"/>
  <c r="Q30" i="8" s="1"/>
  <c r="AJ29" i="8"/>
  <c r="AF29" i="8"/>
  <c r="AA29" i="8"/>
  <c r="Z29" i="8"/>
  <c r="AB29" i="8" s="1"/>
  <c r="X29" i="8"/>
  <c r="T29" i="8"/>
  <c r="P29" i="8"/>
  <c r="L29" i="8"/>
  <c r="I29" i="8"/>
  <c r="Y29" i="8" s="1"/>
  <c r="F29" i="8"/>
  <c r="AJ28" i="8"/>
  <c r="AF28" i="8"/>
  <c r="AA28" i="8"/>
  <c r="Z28" i="8"/>
  <c r="AB28" i="8" s="1"/>
  <c r="X28" i="8"/>
  <c r="T28" i="8"/>
  <c r="P28" i="8"/>
  <c r="L28" i="8"/>
  <c r="I28" i="8"/>
  <c r="F28" i="8"/>
  <c r="AI27" i="8"/>
  <c r="AH27" i="8"/>
  <c r="AJ27" i="8" s="1"/>
  <c r="AG27" i="8"/>
  <c r="AE27" i="8"/>
  <c r="AD27" i="8"/>
  <c r="AF27" i="8" s="1"/>
  <c r="W27" i="8"/>
  <c r="V27" i="8"/>
  <c r="X27" i="8" s="1"/>
  <c r="S27" i="8"/>
  <c r="R27" i="8"/>
  <c r="T27" i="8" s="1"/>
  <c r="O27" i="8"/>
  <c r="N27" i="8"/>
  <c r="P27" i="8" s="1"/>
  <c r="K27" i="8"/>
  <c r="AA27" i="8" s="1"/>
  <c r="J27" i="8"/>
  <c r="H27" i="8"/>
  <c r="G27" i="8"/>
  <c r="I27" i="8" s="1"/>
  <c r="E27" i="8"/>
  <c r="D27" i="8"/>
  <c r="F27" i="8" s="1"/>
  <c r="AJ26" i="8"/>
  <c r="AF26" i="8"/>
  <c r="AA26" i="8"/>
  <c r="Z26" i="8"/>
  <c r="AB26" i="8" s="1"/>
  <c r="X26" i="8"/>
  <c r="T26" i="8"/>
  <c r="P26" i="8"/>
  <c r="L26" i="8"/>
  <c r="I26" i="8"/>
  <c r="AC26" i="8" s="1"/>
  <c r="F26" i="8"/>
  <c r="Q26" i="8" s="1"/>
  <c r="AJ25" i="8"/>
  <c r="AF25" i="8"/>
  <c r="AK25" i="8" s="1"/>
  <c r="AA25" i="8"/>
  <c r="Z25" i="8"/>
  <c r="AB25" i="8" s="1"/>
  <c r="X25" i="8"/>
  <c r="T25" i="8"/>
  <c r="P25" i="8"/>
  <c r="L25" i="8"/>
  <c r="I25" i="8"/>
  <c r="F25" i="8"/>
  <c r="AJ24" i="8"/>
  <c r="AF24" i="8"/>
  <c r="AK24" i="8" s="1"/>
  <c r="AA24" i="8"/>
  <c r="Z24" i="8"/>
  <c r="AB24" i="8" s="1"/>
  <c r="X24" i="8"/>
  <c r="T24" i="8"/>
  <c r="P24" i="8"/>
  <c r="L24" i="8"/>
  <c r="I24" i="8"/>
  <c r="U24" i="8" s="1"/>
  <c r="F24" i="8"/>
  <c r="AJ23" i="8"/>
  <c r="AF23" i="8"/>
  <c r="AA23" i="8"/>
  <c r="Z23" i="8"/>
  <c r="AB23" i="8" s="1"/>
  <c r="X23" i="8"/>
  <c r="T23" i="8"/>
  <c r="P23" i="8"/>
  <c r="L23" i="8"/>
  <c r="I23" i="8"/>
  <c r="F23" i="8"/>
  <c r="Q23" i="8" s="1"/>
  <c r="AJ22" i="8"/>
  <c r="AF22" i="8"/>
  <c r="AA22" i="8"/>
  <c r="Z22" i="8"/>
  <c r="AB22" i="8" s="1"/>
  <c r="X22" i="8"/>
  <c r="T22" i="8"/>
  <c r="P22" i="8"/>
  <c r="L22" i="8"/>
  <c r="I22" i="8"/>
  <c r="Y22" i="8" s="1"/>
  <c r="F22" i="8"/>
  <c r="AI21" i="8"/>
  <c r="AH21" i="8"/>
  <c r="AJ21" i="8" s="1"/>
  <c r="AG21" i="8"/>
  <c r="AE21" i="8"/>
  <c r="AD21" i="8"/>
  <c r="AF21" i="8" s="1"/>
  <c r="W21" i="8"/>
  <c r="V21" i="8"/>
  <c r="X21" i="8" s="1"/>
  <c r="S21" i="8"/>
  <c r="R21" i="8"/>
  <c r="T21" i="8" s="1"/>
  <c r="O21" i="8"/>
  <c r="N21" i="8"/>
  <c r="P21" i="8" s="1"/>
  <c r="K21" i="8"/>
  <c r="AA21" i="8" s="1"/>
  <c r="J21" i="8"/>
  <c r="H21" i="8"/>
  <c r="G21" i="8"/>
  <c r="I21" i="8" s="1"/>
  <c r="AC21" i="8" s="1"/>
  <c r="E21" i="8"/>
  <c r="D21" i="8"/>
  <c r="F21" i="8" s="1"/>
  <c r="AJ20" i="8"/>
  <c r="AF20" i="8"/>
  <c r="AK20" i="8" s="1"/>
  <c r="AA20" i="8"/>
  <c r="Z20" i="8"/>
  <c r="AB20" i="8" s="1"/>
  <c r="X20" i="8"/>
  <c r="T20" i="8"/>
  <c r="P20" i="8"/>
  <c r="L20" i="8"/>
  <c r="I20" i="8"/>
  <c r="F20" i="8"/>
  <c r="Q20" i="8" s="1"/>
  <c r="AJ19" i="8"/>
  <c r="AF19" i="8"/>
  <c r="AA19" i="8"/>
  <c r="Z19" i="8"/>
  <c r="AB19" i="8" s="1"/>
  <c r="X19" i="8"/>
  <c r="T19" i="8"/>
  <c r="P19" i="8"/>
  <c r="L19" i="8"/>
  <c r="I19" i="8"/>
  <c r="AC19" i="8" s="1"/>
  <c r="F19" i="8"/>
  <c r="Q19" i="8" s="1"/>
  <c r="AJ18" i="8"/>
  <c r="AF18" i="8"/>
  <c r="AK18" i="8" s="1"/>
  <c r="AA18" i="8"/>
  <c r="Z18" i="8"/>
  <c r="AB18" i="8" s="1"/>
  <c r="X18" i="8"/>
  <c r="T18" i="8"/>
  <c r="P18" i="8"/>
  <c r="L18" i="8"/>
  <c r="I18" i="8"/>
  <c r="F18" i="8"/>
  <c r="AJ17" i="8"/>
  <c r="AF17" i="8"/>
  <c r="AK17" i="8" s="1"/>
  <c r="AB17" i="8"/>
  <c r="AA17" i="8"/>
  <c r="Z17" i="8"/>
  <c r="X17" i="8"/>
  <c r="T17" i="8"/>
  <c r="P17" i="8"/>
  <c r="L17" i="8"/>
  <c r="I17" i="8"/>
  <c r="U17" i="8" s="1"/>
  <c r="F17" i="8"/>
  <c r="AJ16" i="8"/>
  <c r="AF16" i="8"/>
  <c r="AA16" i="8"/>
  <c r="Z16" i="8"/>
  <c r="AB16" i="8" s="1"/>
  <c r="X16" i="8"/>
  <c r="T16" i="8"/>
  <c r="P16" i="8"/>
  <c r="L16" i="8"/>
  <c r="I16" i="8"/>
  <c r="F16" i="8"/>
  <c r="Q16" i="8" s="1"/>
  <c r="AI15" i="8"/>
  <c r="AH15" i="8"/>
  <c r="AJ15" i="8" s="1"/>
  <c r="AG15" i="8"/>
  <c r="AE15" i="8"/>
  <c r="AD15" i="8"/>
  <c r="AF15" i="8" s="1"/>
  <c r="W15" i="8"/>
  <c r="V15" i="8"/>
  <c r="X15" i="8" s="1"/>
  <c r="S15" i="8"/>
  <c r="R15" i="8"/>
  <c r="T15" i="8" s="1"/>
  <c r="O15" i="8"/>
  <c r="N15" i="8"/>
  <c r="P15" i="8" s="1"/>
  <c r="K15" i="8"/>
  <c r="AA15" i="8" s="1"/>
  <c r="J15" i="8"/>
  <c r="L15" i="8" s="1"/>
  <c r="H15" i="8"/>
  <c r="G15" i="8"/>
  <c r="I15" i="8" s="1"/>
  <c r="E15" i="8"/>
  <c r="D15" i="8"/>
  <c r="F15" i="8" s="1"/>
  <c r="AJ14" i="8"/>
  <c r="AF14" i="8"/>
  <c r="AK14" i="8" s="1"/>
  <c r="AA14" i="8"/>
  <c r="Z14" i="8"/>
  <c r="AB14" i="8" s="1"/>
  <c r="X14" i="8"/>
  <c r="T14" i="8"/>
  <c r="P14" i="8"/>
  <c r="L14" i="8"/>
  <c r="I14" i="8"/>
  <c r="F14" i="8"/>
  <c r="M14" i="8" s="1"/>
  <c r="AJ13" i="8"/>
  <c r="AF13" i="8"/>
  <c r="AK13" i="8" s="1"/>
  <c r="AA13" i="8"/>
  <c r="Z13" i="8"/>
  <c r="AB13" i="8" s="1"/>
  <c r="X13" i="8"/>
  <c r="T13" i="8"/>
  <c r="P13" i="8"/>
  <c r="L13" i="8"/>
  <c r="I13" i="8"/>
  <c r="AC13" i="8" s="1"/>
  <c r="F13" i="8"/>
  <c r="Q13" i="8" s="1"/>
  <c r="AJ12" i="8"/>
  <c r="AF12" i="8"/>
  <c r="AA12" i="8"/>
  <c r="Z12" i="8"/>
  <c r="AB12" i="8" s="1"/>
  <c r="X12" i="8"/>
  <c r="T12" i="8"/>
  <c r="P12" i="8"/>
  <c r="L12" i="8"/>
  <c r="I12" i="8"/>
  <c r="F12" i="8"/>
  <c r="Q12" i="8" s="1"/>
  <c r="AJ11" i="8"/>
  <c r="AF11" i="8"/>
  <c r="AK11" i="8" s="1"/>
  <c r="AA11" i="8"/>
  <c r="Z11" i="8"/>
  <c r="AB11" i="8" s="1"/>
  <c r="X11" i="8"/>
  <c r="T11" i="8"/>
  <c r="P11" i="8"/>
  <c r="L11" i="8"/>
  <c r="I11" i="8"/>
  <c r="U11" i="8" s="1"/>
  <c r="F11" i="8"/>
  <c r="AJ10" i="8"/>
  <c r="AF10" i="8"/>
  <c r="AA10" i="8"/>
  <c r="Z10" i="8"/>
  <c r="AB10" i="8" s="1"/>
  <c r="X10" i="8"/>
  <c r="T10" i="8"/>
  <c r="P10" i="8"/>
  <c r="L10" i="8"/>
  <c r="I10" i="8"/>
  <c r="U10" i="8" s="1"/>
  <c r="F10" i="8"/>
  <c r="Q10" i="8" s="1"/>
  <c r="AJ9" i="8"/>
  <c r="AF9" i="8"/>
  <c r="AA9" i="8"/>
  <c r="Z9" i="8"/>
  <c r="X9" i="8"/>
  <c r="T9" i="8"/>
  <c r="P9" i="8"/>
  <c r="L9" i="8"/>
  <c r="I9" i="8"/>
  <c r="F9" i="8"/>
  <c r="AI74" i="7"/>
  <c r="AH74" i="7"/>
  <c r="AJ74" i="7" s="1"/>
  <c r="AG74" i="7"/>
  <c r="AE74" i="7"/>
  <c r="AD74" i="7"/>
  <c r="AF74" i="7" s="1"/>
  <c r="AK74" i="7" s="1"/>
  <c r="W74" i="7"/>
  <c r="V74" i="7"/>
  <c r="X74" i="7" s="1"/>
  <c r="S74" i="7"/>
  <c r="R74" i="7"/>
  <c r="T74" i="7" s="1"/>
  <c r="O74" i="7"/>
  <c r="N74" i="7"/>
  <c r="P74" i="7" s="1"/>
  <c r="Q74" i="7" s="1"/>
  <c r="K74" i="7"/>
  <c r="AA74" i="7" s="1"/>
  <c r="J74" i="7"/>
  <c r="L74" i="7" s="1"/>
  <c r="H74" i="7"/>
  <c r="G74" i="7"/>
  <c r="E74" i="7"/>
  <c r="D74" i="7"/>
  <c r="F74" i="7" s="1"/>
  <c r="M74" i="7" s="1"/>
  <c r="AI73" i="7"/>
  <c r="AH73" i="7"/>
  <c r="AJ73" i="7" s="1"/>
  <c r="AG73" i="7"/>
  <c r="AE73" i="7"/>
  <c r="AD73" i="7"/>
  <c r="AF73" i="7" s="1"/>
  <c r="AK73" i="7" s="1"/>
  <c r="W73" i="7"/>
  <c r="V73" i="7"/>
  <c r="X73" i="7" s="1"/>
  <c r="S73" i="7"/>
  <c r="R73" i="7"/>
  <c r="T73" i="7" s="1"/>
  <c r="O73" i="7"/>
  <c r="N73" i="7"/>
  <c r="P73" i="7" s="1"/>
  <c r="K73" i="7"/>
  <c r="AA73" i="7" s="1"/>
  <c r="J73" i="7"/>
  <c r="L73" i="7" s="1"/>
  <c r="H73" i="7"/>
  <c r="G73" i="7"/>
  <c r="E73" i="7"/>
  <c r="D73" i="7"/>
  <c r="F73" i="7" s="1"/>
  <c r="Q73" i="7" s="1"/>
  <c r="AJ72" i="7"/>
  <c r="AF72" i="7"/>
  <c r="AK72" i="7" s="1"/>
  <c r="AA72" i="7"/>
  <c r="Z72" i="7"/>
  <c r="AB72" i="7" s="1"/>
  <c r="X72" i="7"/>
  <c r="T72" i="7"/>
  <c r="P72" i="7"/>
  <c r="L72" i="7"/>
  <c r="I72" i="7"/>
  <c r="F72" i="7"/>
  <c r="Q72" i="7" s="1"/>
  <c r="AJ71" i="7"/>
  <c r="AF71" i="7"/>
  <c r="AK71" i="7" s="1"/>
  <c r="AA71" i="7"/>
  <c r="Z71" i="7"/>
  <c r="AB71" i="7" s="1"/>
  <c r="X71" i="7"/>
  <c r="T71" i="7"/>
  <c r="P71" i="7"/>
  <c r="L71" i="7"/>
  <c r="I71" i="7"/>
  <c r="F71" i="7"/>
  <c r="Q71" i="7" s="1"/>
  <c r="AJ70" i="7"/>
  <c r="AF70" i="7"/>
  <c r="AK70" i="7" s="1"/>
  <c r="AA70" i="7"/>
  <c r="Z70" i="7"/>
  <c r="AB70" i="7" s="1"/>
  <c r="X70" i="7"/>
  <c r="T70" i="7"/>
  <c r="P70" i="7"/>
  <c r="L70" i="7"/>
  <c r="I70" i="7"/>
  <c r="U70" i="7" s="1"/>
  <c r="F70" i="7"/>
  <c r="Q70" i="7" s="1"/>
  <c r="AJ69" i="7"/>
  <c r="AF69" i="7"/>
  <c r="AK69" i="7" s="1"/>
  <c r="AA69" i="7"/>
  <c r="Z69" i="7"/>
  <c r="AB69" i="7" s="1"/>
  <c r="X69" i="7"/>
  <c r="T69" i="7"/>
  <c r="P69" i="7"/>
  <c r="L69" i="7"/>
  <c r="I69" i="7"/>
  <c r="Y69" i="7" s="1"/>
  <c r="F69" i="7"/>
  <c r="AJ68" i="7"/>
  <c r="AF68" i="7"/>
  <c r="AA68" i="7"/>
  <c r="Z68" i="7"/>
  <c r="AB68" i="7" s="1"/>
  <c r="X68" i="7"/>
  <c r="T68" i="7"/>
  <c r="P68" i="7"/>
  <c r="L68" i="7"/>
  <c r="I68" i="7"/>
  <c r="Y68" i="7" s="1"/>
  <c r="F68" i="7"/>
  <c r="M68" i="7" s="1"/>
  <c r="AI67" i="7"/>
  <c r="AH67" i="7"/>
  <c r="AJ67" i="7" s="1"/>
  <c r="AG67" i="7"/>
  <c r="AE67" i="7"/>
  <c r="AD67" i="7"/>
  <c r="W67" i="7"/>
  <c r="V67" i="7"/>
  <c r="S67" i="7"/>
  <c r="R67" i="7"/>
  <c r="T67" i="7" s="1"/>
  <c r="O67" i="7"/>
  <c r="N67" i="7"/>
  <c r="K67" i="7"/>
  <c r="AA67" i="7" s="1"/>
  <c r="J67" i="7"/>
  <c r="L67" i="7" s="1"/>
  <c r="H67" i="7"/>
  <c r="G67" i="7"/>
  <c r="I67" i="7" s="1"/>
  <c r="E67" i="7"/>
  <c r="D67" i="7"/>
  <c r="F67" i="7" s="1"/>
  <c r="AJ66" i="7"/>
  <c r="AF66" i="7"/>
  <c r="AA66" i="7"/>
  <c r="Z66" i="7"/>
  <c r="AB66" i="7" s="1"/>
  <c r="AC66" i="7" s="1"/>
  <c r="X66" i="7"/>
  <c r="T66" i="7"/>
  <c r="P66" i="7"/>
  <c r="L66" i="7"/>
  <c r="I66" i="7"/>
  <c r="F66" i="7"/>
  <c r="Q66" i="7" s="1"/>
  <c r="AJ65" i="7"/>
  <c r="AF65" i="7"/>
  <c r="AK65" i="7" s="1"/>
  <c r="AA65" i="7"/>
  <c r="Z65" i="7"/>
  <c r="AB65" i="7" s="1"/>
  <c r="X65" i="7"/>
  <c r="T65" i="7"/>
  <c r="P65" i="7"/>
  <c r="L65" i="7"/>
  <c r="I65" i="7"/>
  <c r="F65" i="7"/>
  <c r="Q65" i="7" s="1"/>
  <c r="AJ64" i="7"/>
  <c r="AF64" i="7"/>
  <c r="AK64" i="7" s="1"/>
  <c r="AA64" i="7"/>
  <c r="Z64" i="7"/>
  <c r="AB64" i="7" s="1"/>
  <c r="X64" i="7"/>
  <c r="T64" i="7"/>
  <c r="P64" i="7"/>
  <c r="L64" i="7"/>
  <c r="I64" i="7"/>
  <c r="U64" i="7" s="1"/>
  <c r="F64" i="7"/>
  <c r="Q64" i="7" s="1"/>
  <c r="AJ63" i="7"/>
  <c r="AF63" i="7"/>
  <c r="AK63" i="7" s="1"/>
  <c r="AA63" i="7"/>
  <c r="Z63" i="7"/>
  <c r="AB63" i="7" s="1"/>
  <c r="X63" i="7"/>
  <c r="T63" i="7"/>
  <c r="P63" i="7"/>
  <c r="L63" i="7"/>
  <c r="I63" i="7"/>
  <c r="U63" i="7" s="1"/>
  <c r="F63" i="7"/>
  <c r="Q63" i="7" s="1"/>
  <c r="AJ62" i="7"/>
  <c r="AF62" i="7"/>
  <c r="AK62" i="7" s="1"/>
  <c r="AA62" i="7"/>
  <c r="Z62" i="7"/>
  <c r="AB62" i="7" s="1"/>
  <c r="X62" i="7"/>
  <c r="T62" i="7"/>
  <c r="P62" i="7"/>
  <c r="L62" i="7"/>
  <c r="I62" i="7"/>
  <c r="Y62" i="7" s="1"/>
  <c r="F62" i="7"/>
  <c r="AI61" i="7"/>
  <c r="AH61" i="7"/>
  <c r="AJ61" i="7" s="1"/>
  <c r="AG61" i="7"/>
  <c r="AE61" i="7"/>
  <c r="AD61" i="7"/>
  <c r="AF61" i="7" s="1"/>
  <c r="W61" i="7"/>
  <c r="V61" i="7"/>
  <c r="X61" i="7" s="1"/>
  <c r="S61" i="7"/>
  <c r="R61" i="7"/>
  <c r="T61" i="7" s="1"/>
  <c r="O61" i="7"/>
  <c r="N61" i="7"/>
  <c r="P61" i="7" s="1"/>
  <c r="K61" i="7"/>
  <c r="AA61" i="7" s="1"/>
  <c r="J61" i="7"/>
  <c r="H61" i="7"/>
  <c r="G61" i="7"/>
  <c r="I61" i="7" s="1"/>
  <c r="E61" i="7"/>
  <c r="D61" i="7"/>
  <c r="F61" i="7" s="1"/>
  <c r="AJ60" i="7"/>
  <c r="AF60" i="7"/>
  <c r="AA60" i="7"/>
  <c r="Z60" i="7"/>
  <c r="X60" i="7"/>
  <c r="T60" i="7"/>
  <c r="P60" i="7"/>
  <c r="L60" i="7"/>
  <c r="I60" i="7"/>
  <c r="Y60" i="7" s="1"/>
  <c r="F60" i="7"/>
  <c r="AJ59" i="7"/>
  <c r="AF59" i="7"/>
  <c r="AA59" i="7"/>
  <c r="Z59" i="7"/>
  <c r="AB59" i="7" s="1"/>
  <c r="AC59" i="7" s="1"/>
  <c r="X59" i="7"/>
  <c r="T59" i="7"/>
  <c r="P59" i="7"/>
  <c r="L59" i="7"/>
  <c r="I59" i="7"/>
  <c r="F59" i="7"/>
  <c r="Q59" i="7" s="1"/>
  <c r="AJ58" i="7"/>
  <c r="AF58" i="7"/>
  <c r="AK58" i="7" s="1"/>
  <c r="AA58" i="7"/>
  <c r="Z58" i="7"/>
  <c r="AB58" i="7" s="1"/>
  <c r="X58" i="7"/>
  <c r="T58" i="7"/>
  <c r="P58" i="7"/>
  <c r="L58" i="7"/>
  <c r="I58" i="7"/>
  <c r="U58" i="7" s="1"/>
  <c r="F58" i="7"/>
  <c r="AJ57" i="7"/>
  <c r="AF57" i="7"/>
  <c r="AK57" i="7" s="1"/>
  <c r="AA57" i="7"/>
  <c r="Z57" i="7"/>
  <c r="AB57" i="7" s="1"/>
  <c r="X57" i="7"/>
  <c r="T57" i="7"/>
  <c r="P57" i="7"/>
  <c r="L57" i="7"/>
  <c r="I57" i="7"/>
  <c r="F57" i="7"/>
  <c r="Q57" i="7" s="1"/>
  <c r="AJ56" i="7"/>
  <c r="AF56" i="7"/>
  <c r="AK56" i="7" s="1"/>
  <c r="AA56" i="7"/>
  <c r="Z56" i="7"/>
  <c r="AB56" i="7" s="1"/>
  <c r="X56" i="7"/>
  <c r="T56" i="7"/>
  <c r="P56" i="7"/>
  <c r="L56" i="7"/>
  <c r="I56" i="7"/>
  <c r="U56" i="7" s="1"/>
  <c r="F56" i="7"/>
  <c r="Q56" i="7" s="1"/>
  <c r="AJ55" i="7"/>
  <c r="AF55" i="7"/>
  <c r="AK55" i="7" s="1"/>
  <c r="AA55" i="7"/>
  <c r="Z55" i="7"/>
  <c r="X55" i="7"/>
  <c r="T55" i="7"/>
  <c r="P55" i="7"/>
  <c r="L55" i="7"/>
  <c r="I55" i="7"/>
  <c r="Y55" i="7" s="1"/>
  <c r="F55" i="7"/>
  <c r="AI54" i="7"/>
  <c r="AH54" i="7"/>
  <c r="AJ54" i="7" s="1"/>
  <c r="AG54" i="7"/>
  <c r="AE54" i="7"/>
  <c r="AD54" i="7"/>
  <c r="AF54" i="7" s="1"/>
  <c r="W54" i="7"/>
  <c r="V54" i="7"/>
  <c r="X54" i="7" s="1"/>
  <c r="S54" i="7"/>
  <c r="R54" i="7"/>
  <c r="T54" i="7" s="1"/>
  <c r="O54" i="7"/>
  <c r="N54" i="7"/>
  <c r="P54" i="7" s="1"/>
  <c r="K54" i="7"/>
  <c r="AA54" i="7" s="1"/>
  <c r="J54" i="7"/>
  <c r="H54" i="7"/>
  <c r="G54" i="7"/>
  <c r="I54" i="7" s="1"/>
  <c r="Y54" i="7" s="1"/>
  <c r="E54" i="7"/>
  <c r="D54" i="7"/>
  <c r="F54" i="7" s="1"/>
  <c r="AJ53" i="7"/>
  <c r="AF53" i="7"/>
  <c r="AK53" i="7" s="1"/>
  <c r="AA53" i="7"/>
  <c r="AB53" i="7" s="1"/>
  <c r="AC53" i="7" s="1"/>
  <c r="Z53" i="7"/>
  <c r="X53" i="7"/>
  <c r="T53" i="7"/>
  <c r="P53" i="7"/>
  <c r="L53" i="7"/>
  <c r="I53" i="7"/>
  <c r="Y53" i="7" s="1"/>
  <c r="F53" i="7"/>
  <c r="AJ52" i="7"/>
  <c r="AF52" i="7"/>
  <c r="AA52" i="7"/>
  <c r="Z52" i="7"/>
  <c r="AB52" i="7" s="1"/>
  <c r="AC52" i="7" s="1"/>
  <c r="X52" i="7"/>
  <c r="T52" i="7"/>
  <c r="P52" i="7"/>
  <c r="L52" i="7"/>
  <c r="I52" i="7"/>
  <c r="F52" i="7"/>
  <c r="Q52" i="7" s="1"/>
  <c r="AJ51" i="7"/>
  <c r="AF51" i="7"/>
  <c r="AK51" i="7" s="1"/>
  <c r="AA51" i="7"/>
  <c r="Z51" i="7"/>
  <c r="AB51" i="7" s="1"/>
  <c r="X51" i="7"/>
  <c r="T51" i="7"/>
  <c r="P51" i="7"/>
  <c r="L51" i="7"/>
  <c r="I51" i="7"/>
  <c r="F51" i="7"/>
  <c r="AJ50" i="7"/>
  <c r="AF50" i="7"/>
  <c r="AK50" i="7" s="1"/>
  <c r="AA50" i="7"/>
  <c r="Z50" i="7"/>
  <c r="AB50" i="7" s="1"/>
  <c r="X50" i="7"/>
  <c r="T50" i="7"/>
  <c r="P50" i="7"/>
  <c r="L50" i="7"/>
  <c r="I50" i="7"/>
  <c r="Y50" i="7" s="1"/>
  <c r="F50" i="7"/>
  <c r="Q50" i="7" s="1"/>
  <c r="AJ49" i="7"/>
  <c r="AF49" i="7"/>
  <c r="AK49" i="7" s="1"/>
  <c r="AA49" i="7"/>
  <c r="Z49" i="7"/>
  <c r="AB49" i="7" s="1"/>
  <c r="X49" i="7"/>
  <c r="T49" i="7"/>
  <c r="P49" i="7"/>
  <c r="L49" i="7"/>
  <c r="I49" i="7"/>
  <c r="U49" i="7" s="1"/>
  <c r="F49" i="7"/>
  <c r="Q49" i="7" s="1"/>
  <c r="AI48" i="7"/>
  <c r="AH48" i="7"/>
  <c r="AJ48" i="7" s="1"/>
  <c r="AG48" i="7"/>
  <c r="AE48" i="7"/>
  <c r="AD48" i="7"/>
  <c r="AF48" i="7" s="1"/>
  <c r="W48" i="7"/>
  <c r="V48" i="7"/>
  <c r="X48" i="7" s="1"/>
  <c r="S48" i="7"/>
  <c r="R48" i="7"/>
  <c r="T48" i="7" s="1"/>
  <c r="O48" i="7"/>
  <c r="N48" i="7"/>
  <c r="P48" i="7" s="1"/>
  <c r="K48" i="7"/>
  <c r="AA48" i="7" s="1"/>
  <c r="J48" i="7"/>
  <c r="L48" i="7" s="1"/>
  <c r="H48" i="7"/>
  <c r="G48" i="7"/>
  <c r="I48" i="7" s="1"/>
  <c r="E48" i="7"/>
  <c r="D48" i="7"/>
  <c r="AJ47" i="7"/>
  <c r="AF47" i="7"/>
  <c r="AK47" i="7" s="1"/>
  <c r="AA47" i="7"/>
  <c r="Z47" i="7"/>
  <c r="AB47" i="7" s="1"/>
  <c r="X47" i="7"/>
  <c r="T47" i="7"/>
  <c r="P47" i="7"/>
  <c r="L47" i="7"/>
  <c r="I47" i="7"/>
  <c r="F47" i="7"/>
  <c r="AJ46" i="7"/>
  <c r="AF46" i="7"/>
  <c r="AA46" i="7"/>
  <c r="Z46" i="7"/>
  <c r="X46" i="7"/>
  <c r="T46" i="7"/>
  <c r="P46" i="7"/>
  <c r="L46" i="7"/>
  <c r="I46" i="7"/>
  <c r="Y46" i="7" s="1"/>
  <c r="F46" i="7"/>
  <c r="AJ45" i="7"/>
  <c r="AF45" i="7"/>
  <c r="AA45" i="7"/>
  <c r="Z45" i="7"/>
  <c r="AB45" i="7" s="1"/>
  <c r="AC45" i="7" s="1"/>
  <c r="X45" i="7"/>
  <c r="T45" i="7"/>
  <c r="P45" i="7"/>
  <c r="L45" i="7"/>
  <c r="I45" i="7"/>
  <c r="F45" i="7"/>
  <c r="Q45" i="7" s="1"/>
  <c r="AJ44" i="7"/>
  <c r="AF44" i="7"/>
  <c r="AK44" i="7" s="1"/>
  <c r="AA44" i="7"/>
  <c r="Z44" i="7"/>
  <c r="AB44" i="7" s="1"/>
  <c r="X44" i="7"/>
  <c r="T44" i="7"/>
  <c r="P44" i="7"/>
  <c r="L44" i="7"/>
  <c r="I44" i="7"/>
  <c r="F44" i="7"/>
  <c r="AJ43" i="7"/>
  <c r="AF43" i="7"/>
  <c r="AK43" i="7" s="1"/>
  <c r="AA43" i="7"/>
  <c r="Z43" i="7"/>
  <c r="AB43" i="7" s="1"/>
  <c r="X43" i="7"/>
  <c r="T43" i="7"/>
  <c r="P43" i="7"/>
  <c r="L43" i="7"/>
  <c r="I43" i="7"/>
  <c r="Y43" i="7" s="1"/>
  <c r="F43" i="7"/>
  <c r="AJ42" i="7"/>
  <c r="AF42" i="7"/>
  <c r="AK42" i="7" s="1"/>
  <c r="AA42" i="7"/>
  <c r="Z42" i="7"/>
  <c r="AB42" i="7" s="1"/>
  <c r="X42" i="7"/>
  <c r="T42" i="7"/>
  <c r="P42" i="7"/>
  <c r="L42" i="7"/>
  <c r="I42" i="7"/>
  <c r="F42" i="7"/>
  <c r="Q42" i="7" s="1"/>
  <c r="AI41" i="7"/>
  <c r="AH41" i="7"/>
  <c r="AJ41" i="7" s="1"/>
  <c r="AG41" i="7"/>
  <c r="AE41" i="7"/>
  <c r="AD41" i="7"/>
  <c r="W41" i="7"/>
  <c r="V41" i="7"/>
  <c r="X41" i="7" s="1"/>
  <c r="S41" i="7"/>
  <c r="R41" i="7"/>
  <c r="T41" i="7" s="1"/>
  <c r="O41" i="7"/>
  <c r="N41" i="7"/>
  <c r="K41" i="7"/>
  <c r="AA41" i="7" s="1"/>
  <c r="J41" i="7"/>
  <c r="L41" i="7" s="1"/>
  <c r="H41" i="7"/>
  <c r="G41" i="7"/>
  <c r="I41" i="7" s="1"/>
  <c r="E41" i="7"/>
  <c r="D41" i="7"/>
  <c r="AJ40" i="7"/>
  <c r="AF40" i="7"/>
  <c r="AK40" i="7" s="1"/>
  <c r="AA40" i="7"/>
  <c r="Z40" i="7"/>
  <c r="AB40" i="7" s="1"/>
  <c r="X40" i="7"/>
  <c r="T40" i="7"/>
  <c r="P40" i="7"/>
  <c r="L40" i="7"/>
  <c r="I40" i="7"/>
  <c r="F40" i="7"/>
  <c r="M40" i="7" s="1"/>
  <c r="AJ39" i="7"/>
  <c r="AF39" i="7"/>
  <c r="AA39" i="7"/>
  <c r="Z39" i="7"/>
  <c r="X39" i="7"/>
  <c r="T39" i="7"/>
  <c r="P39" i="7"/>
  <c r="L39" i="7"/>
  <c r="I39" i="7"/>
  <c r="F39" i="7"/>
  <c r="AJ38" i="7"/>
  <c r="AF38" i="7"/>
  <c r="AA38" i="7"/>
  <c r="Z38" i="7"/>
  <c r="AB38" i="7" s="1"/>
  <c r="X38" i="7"/>
  <c r="T38" i="7"/>
  <c r="P38" i="7"/>
  <c r="L38" i="7"/>
  <c r="I38" i="7"/>
  <c r="F38" i="7"/>
  <c r="Q38" i="7" s="1"/>
  <c r="AJ37" i="7"/>
  <c r="AF37" i="7"/>
  <c r="AK37" i="7" s="1"/>
  <c r="AA37" i="7"/>
  <c r="Z37" i="7"/>
  <c r="AB37" i="7" s="1"/>
  <c r="X37" i="7"/>
  <c r="T37" i="7"/>
  <c r="P37" i="7"/>
  <c r="L37" i="7"/>
  <c r="I37" i="7"/>
  <c r="F37" i="7"/>
  <c r="AI36" i="7"/>
  <c r="AH36" i="7"/>
  <c r="AG36" i="7"/>
  <c r="AE36" i="7"/>
  <c r="AD36" i="7"/>
  <c r="AF36" i="7" s="1"/>
  <c r="W36" i="7"/>
  <c r="V36" i="7"/>
  <c r="X36" i="7" s="1"/>
  <c r="S36" i="7"/>
  <c r="R36" i="7"/>
  <c r="O36" i="7"/>
  <c r="N36" i="7"/>
  <c r="P36" i="7" s="1"/>
  <c r="K36" i="7"/>
  <c r="J36" i="7"/>
  <c r="Z36" i="7" s="1"/>
  <c r="H36" i="7"/>
  <c r="G36" i="7"/>
  <c r="I36" i="7" s="1"/>
  <c r="E36" i="7"/>
  <c r="D36" i="7"/>
  <c r="F36" i="7" s="1"/>
  <c r="Q36" i="7" s="1"/>
  <c r="AJ35" i="7"/>
  <c r="AF35" i="7"/>
  <c r="AK35" i="7" s="1"/>
  <c r="AA35" i="7"/>
  <c r="Z35" i="7"/>
  <c r="AB35" i="7" s="1"/>
  <c r="X35" i="7"/>
  <c r="T35" i="7"/>
  <c r="P35" i="7"/>
  <c r="L35" i="7"/>
  <c r="I35" i="7"/>
  <c r="Y35" i="7" s="1"/>
  <c r="F35" i="7"/>
  <c r="Q35" i="7" s="1"/>
  <c r="AJ34" i="7"/>
  <c r="AF34" i="7"/>
  <c r="AA34" i="7"/>
  <c r="Z34" i="7"/>
  <c r="X34" i="7"/>
  <c r="T34" i="7"/>
  <c r="P34" i="7"/>
  <c r="L34" i="7"/>
  <c r="I34" i="7"/>
  <c r="Y34" i="7" s="1"/>
  <c r="F34" i="7"/>
  <c r="M34" i="7" s="1"/>
  <c r="AJ33" i="7"/>
  <c r="AF33" i="7"/>
  <c r="AK33" i="7" s="1"/>
  <c r="AA33" i="7"/>
  <c r="Z33" i="7"/>
  <c r="AB33" i="7" s="1"/>
  <c r="AC33" i="7" s="1"/>
  <c r="X33" i="7"/>
  <c r="T33" i="7"/>
  <c r="P33" i="7"/>
  <c r="L33" i="7"/>
  <c r="I33" i="7"/>
  <c r="Y33" i="7" s="1"/>
  <c r="F33" i="7"/>
  <c r="AJ32" i="7"/>
  <c r="AF32" i="7"/>
  <c r="AA32" i="7"/>
  <c r="Z32" i="7"/>
  <c r="X32" i="7"/>
  <c r="T32" i="7"/>
  <c r="P32" i="7"/>
  <c r="L32" i="7"/>
  <c r="I32" i="7"/>
  <c r="Y32" i="7" s="1"/>
  <c r="F32" i="7"/>
  <c r="AJ31" i="7"/>
  <c r="AF31" i="7"/>
  <c r="AA31" i="7"/>
  <c r="Z31" i="7"/>
  <c r="AB31" i="7" s="1"/>
  <c r="AC31" i="7" s="1"/>
  <c r="X31" i="7"/>
  <c r="T31" i="7"/>
  <c r="P31" i="7"/>
  <c r="L31" i="7"/>
  <c r="I31" i="7"/>
  <c r="F31" i="7"/>
  <c r="Q31" i="7" s="1"/>
  <c r="AI30" i="7"/>
  <c r="AH30" i="7"/>
  <c r="AJ30" i="7" s="1"/>
  <c r="AG30" i="7"/>
  <c r="AE30" i="7"/>
  <c r="AD30" i="7"/>
  <c r="AF30" i="7" s="1"/>
  <c r="W30" i="7"/>
  <c r="V30" i="7"/>
  <c r="X30" i="7" s="1"/>
  <c r="Y30" i="7" s="1"/>
  <c r="S30" i="7"/>
  <c r="R30" i="7"/>
  <c r="T30" i="7" s="1"/>
  <c r="AK30" i="7" s="1"/>
  <c r="O30" i="7"/>
  <c r="N30" i="7"/>
  <c r="P30" i="7" s="1"/>
  <c r="K30" i="7"/>
  <c r="AA30" i="7" s="1"/>
  <c r="J30" i="7"/>
  <c r="H30" i="7"/>
  <c r="G30" i="7"/>
  <c r="I30" i="7" s="1"/>
  <c r="E30" i="7"/>
  <c r="D30" i="7"/>
  <c r="AJ29" i="7"/>
  <c r="AF29" i="7"/>
  <c r="AK29" i="7" s="1"/>
  <c r="AA29" i="7"/>
  <c r="Z29" i="7"/>
  <c r="AB29" i="7" s="1"/>
  <c r="X29" i="7"/>
  <c r="T29" i="7"/>
  <c r="P29" i="7"/>
  <c r="L29" i="7"/>
  <c r="I29" i="7"/>
  <c r="Y29" i="7" s="1"/>
  <c r="F29" i="7"/>
  <c r="Q29" i="7" s="1"/>
  <c r="AJ28" i="7"/>
  <c r="AF28" i="7"/>
  <c r="AK28" i="7" s="1"/>
  <c r="AA28" i="7"/>
  <c r="Z28" i="7"/>
  <c r="AB28" i="7" s="1"/>
  <c r="X28" i="7"/>
  <c r="T28" i="7"/>
  <c r="P28" i="7"/>
  <c r="L28" i="7"/>
  <c r="I28" i="7"/>
  <c r="Y28" i="7" s="1"/>
  <c r="F28" i="7"/>
  <c r="Q28" i="7" s="1"/>
  <c r="AJ27" i="7"/>
  <c r="AF27" i="7"/>
  <c r="AA27" i="7"/>
  <c r="Z27" i="7"/>
  <c r="X27" i="7"/>
  <c r="T27" i="7"/>
  <c r="P27" i="7"/>
  <c r="L27" i="7"/>
  <c r="I27" i="7"/>
  <c r="Y27" i="7" s="1"/>
  <c r="F27" i="7"/>
  <c r="M27" i="7" s="1"/>
  <c r="AJ26" i="7"/>
  <c r="AF26" i="7"/>
  <c r="AK26" i="7" s="1"/>
  <c r="AA26" i="7"/>
  <c r="Z26" i="7"/>
  <c r="AB26" i="7" s="1"/>
  <c r="AC26" i="7" s="1"/>
  <c r="X26" i="7"/>
  <c r="T26" i="7"/>
  <c r="P26" i="7"/>
  <c r="L26" i="7"/>
  <c r="I26" i="7"/>
  <c r="Y26" i="7" s="1"/>
  <c r="F26" i="7"/>
  <c r="AI25" i="7"/>
  <c r="AH25" i="7"/>
  <c r="AJ25" i="7" s="1"/>
  <c r="AG25" i="7"/>
  <c r="AE25" i="7"/>
  <c r="AD25" i="7"/>
  <c r="AF25" i="7" s="1"/>
  <c r="W25" i="7"/>
  <c r="V25" i="7"/>
  <c r="X25" i="7" s="1"/>
  <c r="S25" i="7"/>
  <c r="R25" i="7"/>
  <c r="O25" i="7"/>
  <c r="N25" i="7"/>
  <c r="P25" i="7" s="1"/>
  <c r="K25" i="7"/>
  <c r="J25" i="7"/>
  <c r="H25" i="7"/>
  <c r="G25" i="7"/>
  <c r="E25" i="7"/>
  <c r="D25" i="7"/>
  <c r="F25" i="7" s="1"/>
  <c r="Q25" i="7" s="1"/>
  <c r="AJ24" i="7"/>
  <c r="AF24" i="7"/>
  <c r="AK24" i="7" s="1"/>
  <c r="AA24" i="7"/>
  <c r="Z24" i="7"/>
  <c r="AB24" i="7" s="1"/>
  <c r="X24" i="7"/>
  <c r="T24" i="7"/>
  <c r="P24" i="7"/>
  <c r="L24" i="7"/>
  <c r="I24" i="7"/>
  <c r="F24" i="7"/>
  <c r="AJ23" i="7"/>
  <c r="AF23" i="7"/>
  <c r="AA23" i="7"/>
  <c r="Z23" i="7"/>
  <c r="AB23" i="7" s="1"/>
  <c r="X23" i="7"/>
  <c r="T23" i="7"/>
  <c r="AK23" i="7" s="1"/>
  <c r="P23" i="7"/>
  <c r="L23" i="7"/>
  <c r="I23" i="7"/>
  <c r="Y23" i="7" s="1"/>
  <c r="F23" i="7"/>
  <c r="AK22" i="7"/>
  <c r="AJ22" i="7"/>
  <c r="AF22" i="7"/>
  <c r="AA22" i="7"/>
  <c r="Z22" i="7"/>
  <c r="AB22" i="7" s="1"/>
  <c r="X22" i="7"/>
  <c r="T22" i="7"/>
  <c r="P22" i="7"/>
  <c r="L22" i="7"/>
  <c r="M22" i="7" s="1"/>
  <c r="I22" i="7"/>
  <c r="F22" i="7"/>
  <c r="Q22" i="7" s="1"/>
  <c r="AJ21" i="7"/>
  <c r="AF21" i="7"/>
  <c r="AK21" i="7" s="1"/>
  <c r="AA21" i="7"/>
  <c r="Z21" i="7"/>
  <c r="AB21" i="7" s="1"/>
  <c r="X21" i="7"/>
  <c r="T21" i="7"/>
  <c r="P21" i="7"/>
  <c r="L21" i="7"/>
  <c r="I21" i="7"/>
  <c r="Y21" i="7" s="1"/>
  <c r="F21" i="7"/>
  <c r="AJ20" i="7"/>
  <c r="AF20" i="7"/>
  <c r="AA20" i="7"/>
  <c r="Z20" i="7"/>
  <c r="X20" i="7"/>
  <c r="T20" i="7"/>
  <c r="P20" i="7"/>
  <c r="L20" i="7"/>
  <c r="I20" i="7"/>
  <c r="Y20" i="7" s="1"/>
  <c r="F20" i="7"/>
  <c r="M20" i="7" s="1"/>
  <c r="AJ19" i="7"/>
  <c r="AF19" i="7"/>
  <c r="AK19" i="7" s="1"/>
  <c r="AA19" i="7"/>
  <c r="Z19" i="7"/>
  <c r="AB19" i="7" s="1"/>
  <c r="X19" i="7"/>
  <c r="T19" i="7"/>
  <c r="P19" i="7"/>
  <c r="L19" i="7"/>
  <c r="I19" i="7"/>
  <c r="F19" i="7"/>
  <c r="Q19" i="7" s="1"/>
  <c r="AJ18" i="7"/>
  <c r="AF18" i="7"/>
  <c r="AA18" i="7"/>
  <c r="Z18" i="7"/>
  <c r="X18" i="7"/>
  <c r="T18" i="7"/>
  <c r="P18" i="7"/>
  <c r="L18" i="7"/>
  <c r="I18" i="7"/>
  <c r="Y18" i="7" s="1"/>
  <c r="F18" i="7"/>
  <c r="AJ17" i="7"/>
  <c r="AF17" i="7"/>
  <c r="AA17" i="7"/>
  <c r="Z17" i="7"/>
  <c r="AB17" i="7" s="1"/>
  <c r="AC17" i="7" s="1"/>
  <c r="X17" i="7"/>
  <c r="T17" i="7"/>
  <c r="P17" i="7"/>
  <c r="L17" i="7"/>
  <c r="I17" i="7"/>
  <c r="F17" i="7"/>
  <c r="AI16" i="7"/>
  <c r="AH16" i="7"/>
  <c r="AG16" i="7"/>
  <c r="AE16" i="7"/>
  <c r="AD16" i="7"/>
  <c r="AF16" i="7" s="1"/>
  <c r="W16" i="7"/>
  <c r="V16" i="7"/>
  <c r="X16" i="7" s="1"/>
  <c r="S16" i="7"/>
  <c r="R16" i="7"/>
  <c r="T16" i="7" s="1"/>
  <c r="O16" i="7"/>
  <c r="N16" i="7"/>
  <c r="P16" i="7" s="1"/>
  <c r="K16" i="7"/>
  <c r="AA16" i="7" s="1"/>
  <c r="J16" i="7"/>
  <c r="L16" i="7" s="1"/>
  <c r="H16" i="7"/>
  <c r="G16" i="7"/>
  <c r="I16" i="7" s="1"/>
  <c r="E16" i="7"/>
  <c r="D16" i="7"/>
  <c r="F16" i="7" s="1"/>
  <c r="AJ15" i="7"/>
  <c r="AF15" i="7"/>
  <c r="AK15" i="7" s="1"/>
  <c r="AA15" i="7"/>
  <c r="Z15" i="7"/>
  <c r="AB15" i="7" s="1"/>
  <c r="X15" i="7"/>
  <c r="T15" i="7"/>
  <c r="P15" i="7"/>
  <c r="L15" i="7"/>
  <c r="I15" i="7"/>
  <c r="F15" i="7"/>
  <c r="Q15" i="7" s="1"/>
  <c r="AJ14" i="7"/>
  <c r="AF14" i="7"/>
  <c r="AK14" i="7" s="1"/>
  <c r="AA14" i="7"/>
  <c r="Z14" i="7"/>
  <c r="AB14" i="7" s="1"/>
  <c r="X14" i="7"/>
  <c r="T14" i="7"/>
  <c r="P14" i="7"/>
  <c r="L14" i="7"/>
  <c r="M14" i="7" s="1"/>
  <c r="I14" i="7"/>
  <c r="F14" i="7"/>
  <c r="Q14" i="7" s="1"/>
  <c r="AJ13" i="7"/>
  <c r="AF13" i="7"/>
  <c r="AA13" i="7"/>
  <c r="Z13" i="7"/>
  <c r="X13" i="7"/>
  <c r="T13" i="7"/>
  <c r="P13" i="7"/>
  <c r="L13" i="7"/>
  <c r="I13" i="7"/>
  <c r="Y13" i="7" s="1"/>
  <c r="F13" i="7"/>
  <c r="M13" i="7" s="1"/>
  <c r="AJ12" i="7"/>
  <c r="AF12" i="7"/>
  <c r="AK12" i="7" s="1"/>
  <c r="AA12" i="7"/>
  <c r="Z12" i="7"/>
  <c r="AB12" i="7" s="1"/>
  <c r="X12" i="7"/>
  <c r="T12" i="7"/>
  <c r="P12" i="7"/>
  <c r="L12" i="7"/>
  <c r="I12" i="7"/>
  <c r="F12" i="7"/>
  <c r="AJ11" i="7"/>
  <c r="AF11" i="7"/>
  <c r="AA11" i="7"/>
  <c r="Z11" i="7"/>
  <c r="X11" i="7"/>
  <c r="T11" i="7"/>
  <c r="P11" i="7"/>
  <c r="L11" i="7"/>
  <c r="I11" i="7"/>
  <c r="F11" i="7"/>
  <c r="AI10" i="7"/>
  <c r="AJ10" i="7" s="1"/>
  <c r="AH10" i="7"/>
  <c r="AG10" i="7"/>
  <c r="AE10" i="7"/>
  <c r="AD10" i="7"/>
  <c r="W10" i="7"/>
  <c r="V10" i="7"/>
  <c r="X10" i="7" s="1"/>
  <c r="S10" i="7"/>
  <c r="R10" i="7"/>
  <c r="T10" i="7" s="1"/>
  <c r="O10" i="7"/>
  <c r="N10" i="7"/>
  <c r="K10" i="7"/>
  <c r="J10" i="7"/>
  <c r="Z10" i="7" s="1"/>
  <c r="H10" i="7"/>
  <c r="G10" i="7"/>
  <c r="I10" i="7" s="1"/>
  <c r="Y10" i="7" s="1"/>
  <c r="E10" i="7"/>
  <c r="D10" i="7"/>
  <c r="F10" i="7" s="1"/>
  <c r="AJ9" i="7"/>
  <c r="AF9" i="7"/>
  <c r="AA9" i="7"/>
  <c r="Z9" i="7"/>
  <c r="AB9" i="7" s="1"/>
  <c r="X9" i="7"/>
  <c r="T9" i="7"/>
  <c r="P9" i="7"/>
  <c r="L9" i="7"/>
  <c r="I9" i="7"/>
  <c r="Y9" i="7" s="1"/>
  <c r="F9" i="7"/>
  <c r="AI23" i="6"/>
  <c r="AH23" i="6"/>
  <c r="AJ23" i="6" s="1"/>
  <c r="AG23" i="6"/>
  <c r="AE23" i="6"/>
  <c r="AD23" i="6"/>
  <c r="AF23" i="6" s="1"/>
  <c r="AK23" i="6" s="1"/>
  <c r="W23" i="6"/>
  <c r="V23" i="6"/>
  <c r="X23" i="6" s="1"/>
  <c r="S23" i="6"/>
  <c r="R23" i="6"/>
  <c r="T23" i="6" s="1"/>
  <c r="O23" i="6"/>
  <c r="N23" i="6"/>
  <c r="P23" i="6" s="1"/>
  <c r="K23" i="6"/>
  <c r="AA23" i="6" s="1"/>
  <c r="J23" i="6"/>
  <c r="L23" i="6" s="1"/>
  <c r="H23" i="6"/>
  <c r="G23" i="6"/>
  <c r="I23" i="6" s="1"/>
  <c r="E23" i="6"/>
  <c r="D23" i="6"/>
  <c r="F23" i="6" s="1"/>
  <c r="AI22" i="6"/>
  <c r="AH22" i="6"/>
  <c r="AJ22" i="6" s="1"/>
  <c r="AG22" i="6"/>
  <c r="AE22" i="6"/>
  <c r="AD22" i="6"/>
  <c r="AF22" i="6" s="1"/>
  <c r="W22" i="6"/>
  <c r="V22" i="6"/>
  <c r="X22" i="6" s="1"/>
  <c r="S22" i="6"/>
  <c r="R22" i="6"/>
  <c r="T22" i="6" s="1"/>
  <c r="O22" i="6"/>
  <c r="N22" i="6"/>
  <c r="P22" i="6" s="1"/>
  <c r="K22" i="6"/>
  <c r="AA22" i="6" s="1"/>
  <c r="J22" i="6"/>
  <c r="L22" i="6" s="1"/>
  <c r="H22" i="6"/>
  <c r="I22" i="6" s="1"/>
  <c r="G22" i="6"/>
  <c r="E22" i="6"/>
  <c r="D22" i="6"/>
  <c r="F22" i="6" s="1"/>
  <c r="AJ21" i="6"/>
  <c r="AF21" i="6"/>
  <c r="AA21" i="6"/>
  <c r="Z21" i="6"/>
  <c r="AB21" i="6" s="1"/>
  <c r="X21" i="6"/>
  <c r="T21" i="6"/>
  <c r="P21" i="6"/>
  <c r="L21" i="6"/>
  <c r="I21" i="6"/>
  <c r="Y21" i="6" s="1"/>
  <c r="F21" i="6"/>
  <c r="AJ20" i="6"/>
  <c r="AF20" i="6"/>
  <c r="AA20" i="6"/>
  <c r="Z20" i="6"/>
  <c r="AB20" i="6" s="1"/>
  <c r="X20" i="6"/>
  <c r="T20" i="6"/>
  <c r="P20" i="6"/>
  <c r="L20" i="6"/>
  <c r="I20" i="6"/>
  <c r="Y20" i="6" s="1"/>
  <c r="F20" i="6"/>
  <c r="Q20" i="6" s="1"/>
  <c r="AJ19" i="6"/>
  <c r="AF19" i="6"/>
  <c r="AK19" i="6" s="1"/>
  <c r="AA19" i="6"/>
  <c r="AB19" i="6" s="1"/>
  <c r="Z19" i="6"/>
  <c r="X19" i="6"/>
  <c r="T19" i="6"/>
  <c r="P19" i="6"/>
  <c r="L19" i="6"/>
  <c r="I19" i="6"/>
  <c r="F19" i="6"/>
  <c r="Q19" i="6" s="1"/>
  <c r="AJ18" i="6"/>
  <c r="AF18" i="6"/>
  <c r="AK18" i="6" s="1"/>
  <c r="AA18" i="6"/>
  <c r="Z18" i="6"/>
  <c r="AB18" i="6" s="1"/>
  <c r="X18" i="6"/>
  <c r="T18" i="6"/>
  <c r="P18" i="6"/>
  <c r="L18" i="6"/>
  <c r="I18" i="6"/>
  <c r="U18" i="6" s="1"/>
  <c r="F18" i="6"/>
  <c r="Q18" i="6" s="1"/>
  <c r="AI17" i="6"/>
  <c r="AH17" i="6"/>
  <c r="AJ17" i="6" s="1"/>
  <c r="AG17" i="6"/>
  <c r="AE17" i="6"/>
  <c r="AD17" i="6"/>
  <c r="AF17" i="6" s="1"/>
  <c r="W17" i="6"/>
  <c r="V17" i="6"/>
  <c r="X17" i="6" s="1"/>
  <c r="S17" i="6"/>
  <c r="R17" i="6"/>
  <c r="T17" i="6" s="1"/>
  <c r="AK17" i="6" s="1"/>
  <c r="O17" i="6"/>
  <c r="N17" i="6"/>
  <c r="P17" i="6" s="1"/>
  <c r="K17" i="6"/>
  <c r="AA17" i="6" s="1"/>
  <c r="J17" i="6"/>
  <c r="H17" i="6"/>
  <c r="G17" i="6"/>
  <c r="I17" i="6" s="1"/>
  <c r="E17" i="6"/>
  <c r="D17" i="6"/>
  <c r="F17" i="6" s="1"/>
  <c r="AJ16" i="6"/>
  <c r="AF16" i="6"/>
  <c r="AK16" i="6" s="1"/>
  <c r="AA16" i="6"/>
  <c r="AB16" i="6" s="1"/>
  <c r="Z16" i="6"/>
  <c r="X16" i="6"/>
  <c r="T16" i="6"/>
  <c r="P16" i="6"/>
  <c r="L16" i="6"/>
  <c r="I16" i="6"/>
  <c r="Y16" i="6" s="1"/>
  <c r="F16" i="6"/>
  <c r="M16" i="6" s="1"/>
  <c r="AJ15" i="6"/>
  <c r="AF15" i="6"/>
  <c r="AA15" i="6"/>
  <c r="Z15" i="6"/>
  <c r="AB15" i="6" s="1"/>
  <c r="AC15" i="6" s="1"/>
  <c r="X15" i="6"/>
  <c r="T15" i="6"/>
  <c r="P15" i="6"/>
  <c r="Q15" i="6" s="1"/>
  <c r="L15" i="6"/>
  <c r="I15" i="6"/>
  <c r="Y15" i="6" s="1"/>
  <c r="F15" i="6"/>
  <c r="M15" i="6" s="1"/>
  <c r="AJ14" i="6"/>
  <c r="AF14" i="6"/>
  <c r="AA14" i="6"/>
  <c r="Z14" i="6"/>
  <c r="AB14" i="6" s="1"/>
  <c r="X14" i="6"/>
  <c r="T14" i="6"/>
  <c r="P14" i="6"/>
  <c r="L14" i="6"/>
  <c r="I14" i="6"/>
  <c r="Y14" i="6" s="1"/>
  <c r="F14" i="6"/>
  <c r="AJ13" i="6"/>
  <c r="AF13" i="6"/>
  <c r="AA13" i="6"/>
  <c r="Z13" i="6"/>
  <c r="AB13" i="6" s="1"/>
  <c r="AC13" i="6" s="1"/>
  <c r="X13" i="6"/>
  <c r="T13" i="6"/>
  <c r="P13" i="6"/>
  <c r="L13" i="6"/>
  <c r="I13" i="6"/>
  <c r="Y13" i="6" s="1"/>
  <c r="F13" i="6"/>
  <c r="Q13" i="6" s="1"/>
  <c r="AI12" i="6"/>
  <c r="AH12" i="6"/>
  <c r="AJ12" i="6" s="1"/>
  <c r="AG12" i="6"/>
  <c r="AE12" i="6"/>
  <c r="AD12" i="6"/>
  <c r="AF12" i="6" s="1"/>
  <c r="W12" i="6"/>
  <c r="V12" i="6"/>
  <c r="X12" i="6" s="1"/>
  <c r="S12" i="6"/>
  <c r="R12" i="6"/>
  <c r="T12" i="6" s="1"/>
  <c r="O12" i="6"/>
  <c r="N12" i="6"/>
  <c r="P12" i="6" s="1"/>
  <c r="K12" i="6"/>
  <c r="AA12" i="6" s="1"/>
  <c r="J12" i="6"/>
  <c r="H12" i="6"/>
  <c r="G12" i="6"/>
  <c r="E12" i="6"/>
  <c r="D12" i="6"/>
  <c r="F12" i="6" s="1"/>
  <c r="AJ11" i="6"/>
  <c r="AF11" i="6"/>
  <c r="AA11" i="6"/>
  <c r="Z11" i="6"/>
  <c r="X11" i="6"/>
  <c r="T11" i="6"/>
  <c r="P11" i="6"/>
  <c r="L11" i="6"/>
  <c r="I11" i="6"/>
  <c r="U11" i="6" s="1"/>
  <c r="F11" i="6"/>
  <c r="Q11" i="6" s="1"/>
  <c r="AJ10" i="6"/>
  <c r="AF10" i="6"/>
  <c r="AK10" i="6" s="1"/>
  <c r="AA10" i="6"/>
  <c r="Z10" i="6"/>
  <c r="X10" i="6"/>
  <c r="T10" i="6"/>
  <c r="P10" i="6"/>
  <c r="L10" i="6"/>
  <c r="I10" i="6"/>
  <c r="F10" i="6"/>
  <c r="Q10" i="6" s="1"/>
  <c r="AJ9" i="6"/>
  <c r="AF9" i="6"/>
  <c r="AA9" i="6"/>
  <c r="Z9" i="6"/>
  <c r="X9" i="6"/>
  <c r="T9" i="6"/>
  <c r="AK9" i="6" s="1"/>
  <c r="P9" i="6"/>
  <c r="Q9" i="6" s="1"/>
  <c r="L9" i="6"/>
  <c r="I9" i="6"/>
  <c r="Y9" i="6" s="1"/>
  <c r="F9" i="6"/>
  <c r="M9" i="6" s="1"/>
  <c r="AI37" i="5"/>
  <c r="AH37" i="5"/>
  <c r="AJ37" i="5" s="1"/>
  <c r="AG37" i="5"/>
  <c r="AE37" i="5"/>
  <c r="AD37" i="5"/>
  <c r="AF37" i="5" s="1"/>
  <c r="W37" i="5"/>
  <c r="V37" i="5"/>
  <c r="X37" i="5" s="1"/>
  <c r="S37" i="5"/>
  <c r="T37" i="5" s="1"/>
  <c r="AK37" i="5" s="1"/>
  <c r="R37" i="5"/>
  <c r="O37" i="5"/>
  <c r="N37" i="5"/>
  <c r="P37" i="5" s="1"/>
  <c r="K37" i="5"/>
  <c r="J37" i="5"/>
  <c r="H37" i="5"/>
  <c r="G37" i="5"/>
  <c r="I37" i="5" s="1"/>
  <c r="E37" i="5"/>
  <c r="D37" i="5"/>
  <c r="F37" i="5" s="1"/>
  <c r="AI36" i="5"/>
  <c r="AH36" i="5"/>
  <c r="AG36" i="5"/>
  <c r="AE36" i="5"/>
  <c r="AD36" i="5"/>
  <c r="AF36" i="5" s="1"/>
  <c r="W36" i="5"/>
  <c r="V36" i="5"/>
  <c r="X36" i="5" s="1"/>
  <c r="S36" i="5"/>
  <c r="R36" i="5"/>
  <c r="O36" i="5"/>
  <c r="N36" i="5"/>
  <c r="P36" i="5" s="1"/>
  <c r="K36" i="5"/>
  <c r="AA36" i="5" s="1"/>
  <c r="J36" i="5"/>
  <c r="Z36" i="5" s="1"/>
  <c r="H36" i="5"/>
  <c r="G36" i="5"/>
  <c r="I36" i="5" s="1"/>
  <c r="E36" i="5"/>
  <c r="D36" i="5"/>
  <c r="F36" i="5" s="1"/>
  <c r="Q36" i="5" s="1"/>
  <c r="AJ35" i="5"/>
  <c r="AF35" i="5"/>
  <c r="AK35" i="5" s="1"/>
  <c r="AA35" i="5"/>
  <c r="Z35" i="5"/>
  <c r="X35" i="5"/>
  <c r="T35" i="5"/>
  <c r="P35" i="5"/>
  <c r="L35" i="5"/>
  <c r="I35" i="5"/>
  <c r="U35" i="5" s="1"/>
  <c r="F35" i="5"/>
  <c r="AJ34" i="5"/>
  <c r="AF34" i="5"/>
  <c r="AA34" i="5"/>
  <c r="Z34" i="5"/>
  <c r="AB34" i="5" s="1"/>
  <c r="X34" i="5"/>
  <c r="T34" i="5"/>
  <c r="P34" i="5"/>
  <c r="L34" i="5"/>
  <c r="I34" i="5"/>
  <c r="U34" i="5" s="1"/>
  <c r="F34" i="5"/>
  <c r="AJ33" i="5"/>
  <c r="AF33" i="5"/>
  <c r="AA33" i="5"/>
  <c r="Z33" i="5"/>
  <c r="AB33" i="5" s="1"/>
  <c r="X33" i="5"/>
  <c r="T33" i="5"/>
  <c r="P33" i="5"/>
  <c r="L33" i="5"/>
  <c r="I33" i="5"/>
  <c r="Y33" i="5" s="1"/>
  <c r="F33" i="5"/>
  <c r="Q33" i="5" s="1"/>
  <c r="AJ32" i="5"/>
  <c r="AF32" i="5"/>
  <c r="AA32" i="5"/>
  <c r="Z32" i="5"/>
  <c r="X32" i="5"/>
  <c r="T32" i="5"/>
  <c r="P32" i="5"/>
  <c r="L32" i="5"/>
  <c r="I32" i="5"/>
  <c r="Y32" i="5" s="1"/>
  <c r="F32" i="5"/>
  <c r="AJ31" i="5"/>
  <c r="AF31" i="5"/>
  <c r="AK31" i="5" s="1"/>
  <c r="AA31" i="5"/>
  <c r="Z31" i="5"/>
  <c r="AB31" i="5" s="1"/>
  <c r="AC31" i="5" s="1"/>
  <c r="X31" i="5"/>
  <c r="T31" i="5"/>
  <c r="P31" i="5"/>
  <c r="L31" i="5"/>
  <c r="I31" i="5"/>
  <c r="F31" i="5"/>
  <c r="M31" i="5" s="1"/>
  <c r="AI30" i="5"/>
  <c r="AH30" i="5"/>
  <c r="AJ30" i="5" s="1"/>
  <c r="AG30" i="5"/>
  <c r="AE30" i="5"/>
  <c r="AD30" i="5"/>
  <c r="AF30" i="5" s="1"/>
  <c r="W30" i="5"/>
  <c r="V30" i="5"/>
  <c r="X30" i="5" s="1"/>
  <c r="S30" i="5"/>
  <c r="R30" i="5"/>
  <c r="T30" i="5" s="1"/>
  <c r="O30" i="5"/>
  <c r="N30" i="5"/>
  <c r="P30" i="5" s="1"/>
  <c r="K30" i="5"/>
  <c r="AA30" i="5" s="1"/>
  <c r="J30" i="5"/>
  <c r="L30" i="5" s="1"/>
  <c r="H30" i="5"/>
  <c r="G30" i="5"/>
  <c r="I30" i="5" s="1"/>
  <c r="E30" i="5"/>
  <c r="D30" i="5"/>
  <c r="AJ29" i="5"/>
  <c r="AF29" i="5"/>
  <c r="AK29" i="5" s="1"/>
  <c r="AA29" i="5"/>
  <c r="Z29" i="5"/>
  <c r="AB29" i="5" s="1"/>
  <c r="X29" i="5"/>
  <c r="T29" i="5"/>
  <c r="P29" i="5"/>
  <c r="L29" i="5"/>
  <c r="I29" i="5"/>
  <c r="F29" i="5"/>
  <c r="Q29" i="5" s="1"/>
  <c r="AJ28" i="5"/>
  <c r="AF28" i="5"/>
  <c r="AK28" i="5" s="1"/>
  <c r="AA28" i="5"/>
  <c r="Z28" i="5"/>
  <c r="X28" i="5"/>
  <c r="T28" i="5"/>
  <c r="P28" i="5"/>
  <c r="L28" i="5"/>
  <c r="I28" i="5"/>
  <c r="U28" i="5" s="1"/>
  <c r="F28" i="5"/>
  <c r="AJ27" i="5"/>
  <c r="AF27" i="5"/>
  <c r="AA27" i="5"/>
  <c r="Z27" i="5"/>
  <c r="AB27" i="5" s="1"/>
  <c r="X27" i="5"/>
  <c r="T27" i="5"/>
  <c r="P27" i="5"/>
  <c r="L27" i="5"/>
  <c r="I27" i="5"/>
  <c r="U27" i="5" s="1"/>
  <c r="F27" i="5"/>
  <c r="AJ26" i="5"/>
  <c r="AF26" i="5"/>
  <c r="AA26" i="5"/>
  <c r="Z26" i="5"/>
  <c r="AB26" i="5" s="1"/>
  <c r="X26" i="5"/>
  <c r="T26" i="5"/>
  <c r="P26" i="5"/>
  <c r="L26" i="5"/>
  <c r="I26" i="5"/>
  <c r="Y26" i="5" s="1"/>
  <c r="F26" i="5"/>
  <c r="AJ25" i="5"/>
  <c r="AF25" i="5"/>
  <c r="AA25" i="5"/>
  <c r="Z25" i="5"/>
  <c r="X25" i="5"/>
  <c r="T25" i="5"/>
  <c r="P25" i="5"/>
  <c r="L25" i="5"/>
  <c r="I25" i="5"/>
  <c r="Y25" i="5" s="1"/>
  <c r="F25" i="5"/>
  <c r="AJ24" i="5"/>
  <c r="AF24" i="5"/>
  <c r="AK24" i="5" s="1"/>
  <c r="AA24" i="5"/>
  <c r="Z24" i="5"/>
  <c r="AB24" i="5" s="1"/>
  <c r="AC24" i="5" s="1"/>
  <c r="X24" i="5"/>
  <c r="T24" i="5"/>
  <c r="P24" i="5"/>
  <c r="L24" i="5"/>
  <c r="I24" i="5"/>
  <c r="F24" i="5"/>
  <c r="M24" i="5" s="1"/>
  <c r="AJ23" i="5"/>
  <c r="AF23" i="5"/>
  <c r="AK23" i="5" s="1"/>
  <c r="AA23" i="5"/>
  <c r="Z23" i="5"/>
  <c r="AB23" i="5" s="1"/>
  <c r="X23" i="5"/>
  <c r="T23" i="5"/>
  <c r="P23" i="5"/>
  <c r="L23" i="5"/>
  <c r="I23" i="5"/>
  <c r="Y23" i="5" s="1"/>
  <c r="F23" i="5"/>
  <c r="M23" i="5" s="1"/>
  <c r="AI22" i="5"/>
  <c r="AH22" i="5"/>
  <c r="AG22" i="5"/>
  <c r="AE22" i="5"/>
  <c r="AD22" i="5"/>
  <c r="AF22" i="5" s="1"/>
  <c r="W22" i="5"/>
  <c r="V22" i="5"/>
  <c r="X22" i="5" s="1"/>
  <c r="S22" i="5"/>
  <c r="R22" i="5"/>
  <c r="O22" i="5"/>
  <c r="N22" i="5"/>
  <c r="P22" i="5" s="1"/>
  <c r="K22" i="5"/>
  <c r="AA22" i="5" s="1"/>
  <c r="J22" i="5"/>
  <c r="Z22" i="5" s="1"/>
  <c r="AB22" i="5" s="1"/>
  <c r="H22" i="5"/>
  <c r="G22" i="5"/>
  <c r="I22" i="5" s="1"/>
  <c r="E22" i="5"/>
  <c r="D22" i="5"/>
  <c r="F22" i="5" s="1"/>
  <c r="Q22" i="5" s="1"/>
  <c r="AJ21" i="5"/>
  <c r="AF21" i="5"/>
  <c r="AK21" i="5" s="1"/>
  <c r="AA21" i="5"/>
  <c r="Z21" i="5"/>
  <c r="X21" i="5"/>
  <c r="T21" i="5"/>
  <c r="P21" i="5"/>
  <c r="L21" i="5"/>
  <c r="I21" i="5"/>
  <c r="U21" i="5" s="1"/>
  <c r="F21" i="5"/>
  <c r="AJ20" i="5"/>
  <c r="AF20" i="5"/>
  <c r="AA20" i="5"/>
  <c r="Z20" i="5"/>
  <c r="AB20" i="5" s="1"/>
  <c r="X20" i="5"/>
  <c r="T20" i="5"/>
  <c r="P20" i="5"/>
  <c r="L20" i="5"/>
  <c r="I20" i="5"/>
  <c r="U20" i="5" s="1"/>
  <c r="F20" i="5"/>
  <c r="AJ19" i="5"/>
  <c r="AF19" i="5"/>
  <c r="AA19" i="5"/>
  <c r="Z19" i="5"/>
  <c r="AB19" i="5" s="1"/>
  <c r="X19" i="5"/>
  <c r="T19" i="5"/>
  <c r="P19" i="5"/>
  <c r="L19" i="5"/>
  <c r="I19" i="5"/>
  <c r="Y19" i="5" s="1"/>
  <c r="F19" i="5"/>
  <c r="Q19" i="5" s="1"/>
  <c r="AJ18" i="5"/>
  <c r="AF18" i="5"/>
  <c r="AA18" i="5"/>
  <c r="Z18" i="5"/>
  <c r="X18" i="5"/>
  <c r="T18" i="5"/>
  <c r="P18" i="5"/>
  <c r="L18" i="5"/>
  <c r="I18" i="5"/>
  <c r="Y18" i="5" s="1"/>
  <c r="F18" i="5"/>
  <c r="AJ17" i="5"/>
  <c r="AF17" i="5"/>
  <c r="AK17" i="5" s="1"/>
  <c r="AA17" i="5"/>
  <c r="Z17" i="5"/>
  <c r="AB17" i="5" s="1"/>
  <c r="AC17" i="5" s="1"/>
  <c r="X17" i="5"/>
  <c r="T17" i="5"/>
  <c r="P17" i="5"/>
  <c r="L17" i="5"/>
  <c r="I17" i="5"/>
  <c r="F17" i="5"/>
  <c r="M17" i="5" s="1"/>
  <c r="AJ16" i="5"/>
  <c r="AF16" i="5"/>
  <c r="AK16" i="5" s="1"/>
  <c r="AA16" i="5"/>
  <c r="Z16" i="5"/>
  <c r="AB16" i="5" s="1"/>
  <c r="X16" i="5"/>
  <c r="T16" i="5"/>
  <c r="P16" i="5"/>
  <c r="L16" i="5"/>
  <c r="I16" i="5"/>
  <c r="Y16" i="5" s="1"/>
  <c r="F16" i="5"/>
  <c r="M16" i="5" s="1"/>
  <c r="AI15" i="5"/>
  <c r="AH15" i="5"/>
  <c r="AG15" i="5"/>
  <c r="AE15" i="5"/>
  <c r="AD15" i="5"/>
  <c r="AF15" i="5" s="1"/>
  <c r="W15" i="5"/>
  <c r="V15" i="5"/>
  <c r="X15" i="5" s="1"/>
  <c r="S15" i="5"/>
  <c r="R15" i="5"/>
  <c r="O15" i="5"/>
  <c r="N15" i="5"/>
  <c r="P15" i="5" s="1"/>
  <c r="K15" i="5"/>
  <c r="AA15" i="5" s="1"/>
  <c r="J15" i="5"/>
  <c r="Z15" i="5" s="1"/>
  <c r="AB15" i="5" s="1"/>
  <c r="H15" i="5"/>
  <c r="G15" i="5"/>
  <c r="I15" i="5" s="1"/>
  <c r="E15" i="5"/>
  <c r="D15" i="5"/>
  <c r="F15" i="5" s="1"/>
  <c r="AJ14" i="5"/>
  <c r="AF14" i="5"/>
  <c r="AK14" i="5" s="1"/>
  <c r="AA14" i="5"/>
  <c r="Z14" i="5"/>
  <c r="X14" i="5"/>
  <c r="T14" i="5"/>
  <c r="P14" i="5"/>
  <c r="L14" i="5"/>
  <c r="I14" i="5"/>
  <c r="U14" i="5" s="1"/>
  <c r="F14" i="5"/>
  <c r="AJ13" i="5"/>
  <c r="AF13" i="5"/>
  <c r="AK13" i="5" s="1"/>
  <c r="AA13" i="5"/>
  <c r="Z13" i="5"/>
  <c r="AB13" i="5" s="1"/>
  <c r="X13" i="5"/>
  <c r="T13" i="5"/>
  <c r="P13" i="5"/>
  <c r="L13" i="5"/>
  <c r="I13" i="5"/>
  <c r="U13" i="5" s="1"/>
  <c r="F13" i="5"/>
  <c r="AJ12" i="5"/>
  <c r="AF12" i="5"/>
  <c r="AA12" i="5"/>
  <c r="Z12" i="5"/>
  <c r="AB12" i="5" s="1"/>
  <c r="X12" i="5"/>
  <c r="T12" i="5"/>
  <c r="P12" i="5"/>
  <c r="L12" i="5"/>
  <c r="I12" i="5"/>
  <c r="Y12" i="5" s="1"/>
  <c r="F12" i="5"/>
  <c r="Q12" i="5" s="1"/>
  <c r="AJ11" i="5"/>
  <c r="AF11" i="5"/>
  <c r="AA11" i="5"/>
  <c r="Z11" i="5"/>
  <c r="X11" i="5"/>
  <c r="T11" i="5"/>
  <c r="P11" i="5"/>
  <c r="L11" i="5"/>
  <c r="I11" i="5"/>
  <c r="Y11" i="5" s="1"/>
  <c r="F11" i="5"/>
  <c r="AI10" i="5"/>
  <c r="AH10" i="5"/>
  <c r="AJ10" i="5" s="1"/>
  <c r="AG10" i="5"/>
  <c r="AE10" i="5"/>
  <c r="AD10" i="5"/>
  <c r="AF10" i="5" s="1"/>
  <c r="W10" i="5"/>
  <c r="V10" i="5"/>
  <c r="X10" i="5" s="1"/>
  <c r="S10" i="5"/>
  <c r="R10" i="5"/>
  <c r="T10" i="5" s="1"/>
  <c r="AK10" i="5" s="1"/>
  <c r="O10" i="5"/>
  <c r="N10" i="5"/>
  <c r="P10" i="5" s="1"/>
  <c r="K10" i="5"/>
  <c r="AA10" i="5" s="1"/>
  <c r="J10" i="5"/>
  <c r="H10" i="5"/>
  <c r="G10" i="5"/>
  <c r="I10" i="5" s="1"/>
  <c r="E10" i="5"/>
  <c r="D10" i="5"/>
  <c r="F10" i="5" s="1"/>
  <c r="AJ9" i="5"/>
  <c r="AF9" i="5"/>
  <c r="AA9" i="5"/>
  <c r="Z9" i="5"/>
  <c r="AB9" i="5" s="1"/>
  <c r="X9" i="5"/>
  <c r="T9" i="5"/>
  <c r="P9" i="5"/>
  <c r="L9" i="5"/>
  <c r="I9" i="5"/>
  <c r="F9" i="5"/>
  <c r="Q9" i="5" s="1"/>
  <c r="AI55" i="4"/>
  <c r="AH55" i="4"/>
  <c r="AJ55" i="4" s="1"/>
  <c r="AG55" i="4"/>
  <c r="AE55" i="4"/>
  <c r="AD55" i="4"/>
  <c r="AF55" i="4" s="1"/>
  <c r="W55" i="4"/>
  <c r="V55" i="4"/>
  <c r="X55" i="4" s="1"/>
  <c r="S55" i="4"/>
  <c r="R55" i="4"/>
  <c r="T55" i="4" s="1"/>
  <c r="O55" i="4"/>
  <c r="N55" i="4"/>
  <c r="P55" i="4" s="1"/>
  <c r="K55" i="4"/>
  <c r="AA55" i="4" s="1"/>
  <c r="J55" i="4"/>
  <c r="H55" i="4"/>
  <c r="G55" i="4"/>
  <c r="I55" i="4" s="1"/>
  <c r="Y55" i="4" s="1"/>
  <c r="E55" i="4"/>
  <c r="D55" i="4"/>
  <c r="AI54" i="4"/>
  <c r="AH54" i="4"/>
  <c r="AG54" i="4"/>
  <c r="AE54" i="4"/>
  <c r="AD54" i="4"/>
  <c r="AF54" i="4" s="1"/>
  <c r="W54" i="4"/>
  <c r="V54" i="4"/>
  <c r="X54" i="4" s="1"/>
  <c r="S54" i="4"/>
  <c r="T54" i="4" s="1"/>
  <c r="R54" i="4"/>
  <c r="O54" i="4"/>
  <c r="N54" i="4"/>
  <c r="P54" i="4" s="1"/>
  <c r="K54" i="4"/>
  <c r="L54" i="4" s="1"/>
  <c r="J54" i="4"/>
  <c r="Z54" i="4" s="1"/>
  <c r="H54" i="4"/>
  <c r="G54" i="4"/>
  <c r="I54" i="4" s="1"/>
  <c r="E54" i="4"/>
  <c r="D54" i="4"/>
  <c r="F54" i="4" s="1"/>
  <c r="AJ53" i="4"/>
  <c r="AF53" i="4"/>
  <c r="AK53" i="4" s="1"/>
  <c r="AA53" i="4"/>
  <c r="AB53" i="4" s="1"/>
  <c r="Z53" i="4"/>
  <c r="X53" i="4"/>
  <c r="T53" i="4"/>
  <c r="P53" i="4"/>
  <c r="L53" i="4"/>
  <c r="I53" i="4"/>
  <c r="Y53" i="4" s="1"/>
  <c r="F53" i="4"/>
  <c r="AJ52" i="4"/>
  <c r="AF52" i="4"/>
  <c r="AA52" i="4"/>
  <c r="Z52" i="4"/>
  <c r="AB52" i="4" s="1"/>
  <c r="AC52" i="4" s="1"/>
  <c r="X52" i="4"/>
  <c r="T52" i="4"/>
  <c r="P52" i="4"/>
  <c r="L52" i="4"/>
  <c r="I52" i="4"/>
  <c r="Y52" i="4" s="1"/>
  <c r="F52" i="4"/>
  <c r="M52" i="4" s="1"/>
  <c r="AJ51" i="4"/>
  <c r="AF51" i="4"/>
  <c r="AA51" i="4"/>
  <c r="Z51" i="4"/>
  <c r="AB51" i="4" s="1"/>
  <c r="X51" i="4"/>
  <c r="T51" i="4"/>
  <c r="P51" i="4"/>
  <c r="L51" i="4"/>
  <c r="I51" i="4"/>
  <c r="Y51" i="4" s="1"/>
  <c r="F51" i="4"/>
  <c r="AJ50" i="4"/>
  <c r="AF50" i="4"/>
  <c r="AA50" i="4"/>
  <c r="Z50" i="4"/>
  <c r="X50" i="4"/>
  <c r="T50" i="4"/>
  <c r="P50" i="4"/>
  <c r="L50" i="4"/>
  <c r="I50" i="4"/>
  <c r="Y50" i="4" s="1"/>
  <c r="F50" i="4"/>
  <c r="AJ49" i="4"/>
  <c r="AF49" i="4"/>
  <c r="AK49" i="4" s="1"/>
  <c r="AA49" i="4"/>
  <c r="Z49" i="4"/>
  <c r="AB49" i="4" s="1"/>
  <c r="AC49" i="4" s="1"/>
  <c r="X49" i="4"/>
  <c r="T49" i="4"/>
  <c r="P49" i="4"/>
  <c r="L49" i="4"/>
  <c r="I49" i="4"/>
  <c r="U49" i="4" s="1"/>
  <c r="F49" i="4"/>
  <c r="Q49" i="4" s="1"/>
  <c r="AI48" i="4"/>
  <c r="AH48" i="4"/>
  <c r="AJ48" i="4" s="1"/>
  <c r="AG48" i="4"/>
  <c r="AE48" i="4"/>
  <c r="AD48" i="4"/>
  <c r="AF48" i="4" s="1"/>
  <c r="W48" i="4"/>
  <c r="V48" i="4"/>
  <c r="X48" i="4" s="1"/>
  <c r="S48" i="4"/>
  <c r="R48" i="4"/>
  <c r="T48" i="4" s="1"/>
  <c r="O48" i="4"/>
  <c r="N48" i="4"/>
  <c r="P48" i="4" s="1"/>
  <c r="K48" i="4"/>
  <c r="AA48" i="4" s="1"/>
  <c r="J48" i="4"/>
  <c r="L48" i="4" s="1"/>
  <c r="H48" i="4"/>
  <c r="G48" i="4"/>
  <c r="I48" i="4" s="1"/>
  <c r="E48" i="4"/>
  <c r="D48" i="4"/>
  <c r="AJ47" i="4"/>
  <c r="AF47" i="4"/>
  <c r="AK47" i="4" s="1"/>
  <c r="AA47" i="4"/>
  <c r="Z47" i="4"/>
  <c r="AB47" i="4" s="1"/>
  <c r="X47" i="4"/>
  <c r="T47" i="4"/>
  <c r="P47" i="4"/>
  <c r="L47" i="4"/>
  <c r="I47" i="4"/>
  <c r="F47" i="4"/>
  <c r="Q47" i="4" s="1"/>
  <c r="AJ46" i="4"/>
  <c r="AF46" i="4"/>
  <c r="AK46" i="4" s="1"/>
  <c r="AA46" i="4"/>
  <c r="Z46" i="4"/>
  <c r="X46" i="4"/>
  <c r="T46" i="4"/>
  <c r="P46" i="4"/>
  <c r="L46" i="4"/>
  <c r="I46" i="4"/>
  <c r="Y46" i="4" s="1"/>
  <c r="F46" i="4"/>
  <c r="AJ45" i="4"/>
  <c r="AF45" i="4"/>
  <c r="AA45" i="4"/>
  <c r="Z45" i="4"/>
  <c r="AB45" i="4" s="1"/>
  <c r="AC45" i="4" s="1"/>
  <c r="X45" i="4"/>
  <c r="T45" i="4"/>
  <c r="P45" i="4"/>
  <c r="L45" i="4"/>
  <c r="I45" i="4"/>
  <c r="Y45" i="4" s="1"/>
  <c r="F45" i="4"/>
  <c r="M45" i="4" s="1"/>
  <c r="AJ44" i="4"/>
  <c r="AF44" i="4"/>
  <c r="AA44" i="4"/>
  <c r="Z44" i="4"/>
  <c r="AB44" i="4" s="1"/>
  <c r="X44" i="4"/>
  <c r="T44" i="4"/>
  <c r="P44" i="4"/>
  <c r="L44" i="4"/>
  <c r="I44" i="4"/>
  <c r="Y44" i="4" s="1"/>
  <c r="F44" i="4"/>
  <c r="AJ43" i="4"/>
  <c r="AF43" i="4"/>
  <c r="AA43" i="4"/>
  <c r="AB43" i="4" s="1"/>
  <c r="Z43" i="4"/>
  <c r="X43" i="4"/>
  <c r="T43" i="4"/>
  <c r="P43" i="4"/>
  <c r="L43" i="4"/>
  <c r="I43" i="4"/>
  <c r="Y43" i="4" s="1"/>
  <c r="F43" i="4"/>
  <c r="AJ42" i="4"/>
  <c r="AF42" i="4"/>
  <c r="AK42" i="4" s="1"/>
  <c r="AA42" i="4"/>
  <c r="Z42" i="4"/>
  <c r="AB42" i="4" s="1"/>
  <c r="AC42" i="4" s="1"/>
  <c r="X42" i="4"/>
  <c r="T42" i="4"/>
  <c r="P42" i="4"/>
  <c r="L42" i="4"/>
  <c r="I42" i="4"/>
  <c r="U42" i="4" s="1"/>
  <c r="F42" i="4"/>
  <c r="Q42" i="4" s="1"/>
  <c r="AI41" i="4"/>
  <c r="AH41" i="4"/>
  <c r="AJ41" i="4" s="1"/>
  <c r="AG41" i="4"/>
  <c r="AE41" i="4"/>
  <c r="AD41" i="4"/>
  <c r="AF41" i="4" s="1"/>
  <c r="W41" i="4"/>
  <c r="V41" i="4"/>
  <c r="X41" i="4" s="1"/>
  <c r="S41" i="4"/>
  <c r="R41" i="4"/>
  <c r="T41" i="4" s="1"/>
  <c r="O41" i="4"/>
  <c r="N41" i="4"/>
  <c r="P41" i="4" s="1"/>
  <c r="K41" i="4"/>
  <c r="AA41" i="4" s="1"/>
  <c r="J41" i="4"/>
  <c r="L41" i="4" s="1"/>
  <c r="H41" i="4"/>
  <c r="G41" i="4"/>
  <c r="I41" i="4" s="1"/>
  <c r="E41" i="4"/>
  <c r="F41" i="4" s="1"/>
  <c r="D41" i="4"/>
  <c r="AJ40" i="4"/>
  <c r="AF40" i="4"/>
  <c r="AK40" i="4" s="1"/>
  <c r="AA40" i="4"/>
  <c r="Z40" i="4"/>
  <c r="AB40" i="4" s="1"/>
  <c r="X40" i="4"/>
  <c r="T40" i="4"/>
  <c r="P40" i="4"/>
  <c r="L40" i="4"/>
  <c r="I40" i="4"/>
  <c r="F40" i="4"/>
  <c r="Q40" i="4" s="1"/>
  <c r="AJ39" i="4"/>
  <c r="AF39" i="4"/>
  <c r="AK39" i="4" s="1"/>
  <c r="AA39" i="4"/>
  <c r="Z39" i="4"/>
  <c r="X39" i="4"/>
  <c r="T39" i="4"/>
  <c r="P39" i="4"/>
  <c r="L39" i="4"/>
  <c r="I39" i="4"/>
  <c r="Y39" i="4" s="1"/>
  <c r="F39" i="4"/>
  <c r="AJ38" i="4"/>
  <c r="AF38" i="4"/>
  <c r="AA38" i="4"/>
  <c r="Z38" i="4"/>
  <c r="AB38" i="4" s="1"/>
  <c r="AC38" i="4" s="1"/>
  <c r="X38" i="4"/>
  <c r="T38" i="4"/>
  <c r="P38" i="4"/>
  <c r="L38" i="4"/>
  <c r="I38" i="4"/>
  <c r="Y38" i="4" s="1"/>
  <c r="F38" i="4"/>
  <c r="M38" i="4" s="1"/>
  <c r="AJ37" i="4"/>
  <c r="AF37" i="4"/>
  <c r="AK37" i="4" s="1"/>
  <c r="AA37" i="4"/>
  <c r="Z37" i="4"/>
  <c r="AB37" i="4" s="1"/>
  <c r="X37" i="4"/>
  <c r="T37" i="4"/>
  <c r="P37" i="4"/>
  <c r="L37" i="4"/>
  <c r="I37" i="4"/>
  <c r="Y37" i="4" s="1"/>
  <c r="F37" i="4"/>
  <c r="AI36" i="4"/>
  <c r="AH36" i="4"/>
  <c r="AG36" i="4"/>
  <c r="AF36" i="4"/>
  <c r="AE36" i="4"/>
  <c r="AD36" i="4"/>
  <c r="W36" i="4"/>
  <c r="V36" i="4"/>
  <c r="X36" i="4" s="1"/>
  <c r="S36" i="4"/>
  <c r="R36" i="4"/>
  <c r="O36" i="4"/>
  <c r="N36" i="4"/>
  <c r="P36" i="4" s="1"/>
  <c r="K36" i="4"/>
  <c r="L36" i="4" s="1"/>
  <c r="J36" i="4"/>
  <c r="Z36" i="4" s="1"/>
  <c r="H36" i="4"/>
  <c r="I36" i="4" s="1"/>
  <c r="G36" i="4"/>
  <c r="E36" i="4"/>
  <c r="D36" i="4"/>
  <c r="F36" i="4" s="1"/>
  <c r="AJ35" i="4"/>
  <c r="AF35" i="4"/>
  <c r="AK35" i="4" s="1"/>
  <c r="AA35" i="4"/>
  <c r="Z35" i="4"/>
  <c r="AB35" i="4" s="1"/>
  <c r="X35" i="4"/>
  <c r="T35" i="4"/>
  <c r="P35" i="4"/>
  <c r="L35" i="4"/>
  <c r="I35" i="4"/>
  <c r="U35" i="4" s="1"/>
  <c r="F35" i="4"/>
  <c r="Q35" i="4" s="1"/>
  <c r="AJ34" i="4"/>
  <c r="AF34" i="4"/>
  <c r="AA34" i="4"/>
  <c r="Z34" i="4"/>
  <c r="AB34" i="4" s="1"/>
  <c r="X34" i="4"/>
  <c r="T34" i="4"/>
  <c r="P34" i="4"/>
  <c r="L34" i="4"/>
  <c r="I34" i="4"/>
  <c r="U34" i="4" s="1"/>
  <c r="F34" i="4"/>
  <c r="Q34" i="4" s="1"/>
  <c r="AJ33" i="4"/>
  <c r="AF33" i="4"/>
  <c r="AK33" i="4" s="1"/>
  <c r="AA33" i="4"/>
  <c r="Z33" i="4"/>
  <c r="AB33" i="4" s="1"/>
  <c r="X33" i="4"/>
  <c r="T33" i="4"/>
  <c r="P33" i="4"/>
  <c r="L33" i="4"/>
  <c r="M33" i="4" s="1"/>
  <c r="I33" i="4"/>
  <c r="F33" i="4"/>
  <c r="Q33" i="4" s="1"/>
  <c r="AJ32" i="4"/>
  <c r="AF32" i="4"/>
  <c r="AK32" i="4" s="1"/>
  <c r="AA32" i="4"/>
  <c r="AB32" i="4" s="1"/>
  <c r="Z32" i="4"/>
  <c r="X32" i="4"/>
  <c r="T32" i="4"/>
  <c r="P32" i="4"/>
  <c r="L32" i="4"/>
  <c r="I32" i="4"/>
  <c r="Y32" i="4" s="1"/>
  <c r="F32" i="4"/>
  <c r="AJ31" i="4"/>
  <c r="AF31" i="4"/>
  <c r="AA31" i="4"/>
  <c r="Z31" i="4"/>
  <c r="AB31" i="4" s="1"/>
  <c r="AC31" i="4" s="1"/>
  <c r="X31" i="4"/>
  <c r="T31" i="4"/>
  <c r="P31" i="4"/>
  <c r="L31" i="4"/>
  <c r="I31" i="4"/>
  <c r="Y31" i="4" s="1"/>
  <c r="F31" i="4"/>
  <c r="M31" i="4" s="1"/>
  <c r="AJ30" i="4"/>
  <c r="AF30" i="4"/>
  <c r="AA30" i="4"/>
  <c r="Z30" i="4"/>
  <c r="AB30" i="4" s="1"/>
  <c r="X30" i="4"/>
  <c r="T30" i="4"/>
  <c r="P30" i="4"/>
  <c r="L30" i="4"/>
  <c r="M30" i="4" s="1"/>
  <c r="I30" i="4"/>
  <c r="Y30" i="4" s="1"/>
  <c r="F30" i="4"/>
  <c r="Q30" i="4" s="1"/>
  <c r="AJ29" i="4"/>
  <c r="AF29" i="4"/>
  <c r="AA29" i="4"/>
  <c r="AB29" i="4" s="1"/>
  <c r="Z29" i="4"/>
  <c r="X29" i="4"/>
  <c r="T29" i="4"/>
  <c r="P29" i="4"/>
  <c r="L29" i="4"/>
  <c r="I29" i="4"/>
  <c r="Y29" i="4" s="1"/>
  <c r="F29" i="4"/>
  <c r="AI28" i="4"/>
  <c r="AH28" i="4"/>
  <c r="AJ28" i="4" s="1"/>
  <c r="AG28" i="4"/>
  <c r="AE28" i="4"/>
  <c r="AD28" i="4"/>
  <c r="AF28" i="4" s="1"/>
  <c r="W28" i="4"/>
  <c r="V28" i="4"/>
  <c r="S28" i="4"/>
  <c r="R28" i="4"/>
  <c r="T28" i="4" s="1"/>
  <c r="O28" i="4"/>
  <c r="N28" i="4"/>
  <c r="P28" i="4" s="1"/>
  <c r="K28" i="4"/>
  <c r="AA28" i="4" s="1"/>
  <c r="J28" i="4"/>
  <c r="H28" i="4"/>
  <c r="G28" i="4"/>
  <c r="I28" i="4" s="1"/>
  <c r="E28" i="4"/>
  <c r="D28" i="4"/>
  <c r="F28" i="4" s="1"/>
  <c r="AJ27" i="4"/>
  <c r="AF27" i="4"/>
  <c r="AA27" i="4"/>
  <c r="Z27" i="4"/>
  <c r="AB27" i="4" s="1"/>
  <c r="X27" i="4"/>
  <c r="T27" i="4"/>
  <c r="P27" i="4"/>
  <c r="L27" i="4"/>
  <c r="I27" i="4"/>
  <c r="U27" i="4" s="1"/>
  <c r="F27" i="4"/>
  <c r="Q27" i="4" s="1"/>
  <c r="AJ26" i="4"/>
  <c r="AF26" i="4"/>
  <c r="AK26" i="4" s="1"/>
  <c r="AA26" i="4"/>
  <c r="Z26" i="4"/>
  <c r="AB26" i="4" s="1"/>
  <c r="X26" i="4"/>
  <c r="T26" i="4"/>
  <c r="P26" i="4"/>
  <c r="L26" i="4"/>
  <c r="I26" i="4"/>
  <c r="F26" i="4"/>
  <c r="Q26" i="4" s="1"/>
  <c r="AJ25" i="4"/>
  <c r="AF25" i="4"/>
  <c r="AK25" i="4" s="1"/>
  <c r="AA25" i="4"/>
  <c r="Z25" i="4"/>
  <c r="X25" i="4"/>
  <c r="T25" i="4"/>
  <c r="P25" i="4"/>
  <c r="L25" i="4"/>
  <c r="I25" i="4"/>
  <c r="Y25" i="4" s="1"/>
  <c r="F25" i="4"/>
  <c r="AJ24" i="4"/>
  <c r="AF24" i="4"/>
  <c r="AA24" i="4"/>
  <c r="Z24" i="4"/>
  <c r="AB24" i="4" s="1"/>
  <c r="AC24" i="4" s="1"/>
  <c r="X24" i="4"/>
  <c r="T24" i="4"/>
  <c r="P24" i="4"/>
  <c r="L24" i="4"/>
  <c r="I24" i="4"/>
  <c r="Y24" i="4" s="1"/>
  <c r="F24" i="4"/>
  <c r="M24" i="4" s="1"/>
  <c r="AJ23" i="4"/>
  <c r="AF23" i="4"/>
  <c r="AA23" i="4"/>
  <c r="Z23" i="4"/>
  <c r="AB23" i="4" s="1"/>
  <c r="X23" i="4"/>
  <c r="T23" i="4"/>
  <c r="U23" i="4" s="1"/>
  <c r="P23" i="4"/>
  <c r="L23" i="4"/>
  <c r="M23" i="4" s="1"/>
  <c r="I23" i="4"/>
  <c r="Y23" i="4" s="1"/>
  <c r="F23" i="4"/>
  <c r="Q23" i="4" s="1"/>
  <c r="AJ22" i="4"/>
  <c r="AF22" i="4"/>
  <c r="AK22" i="4" s="1"/>
  <c r="AA22" i="4"/>
  <c r="AB22" i="4" s="1"/>
  <c r="Z22" i="4"/>
  <c r="X22" i="4"/>
  <c r="T22" i="4"/>
  <c r="P22" i="4"/>
  <c r="L22" i="4"/>
  <c r="I22" i="4"/>
  <c r="Y22" i="4" s="1"/>
  <c r="F22" i="4"/>
  <c r="AJ21" i="4"/>
  <c r="AF21" i="4"/>
  <c r="AK21" i="4" s="1"/>
  <c r="AA21" i="4"/>
  <c r="Z21" i="4"/>
  <c r="AB21" i="4" s="1"/>
  <c r="AC21" i="4" s="1"/>
  <c r="X21" i="4"/>
  <c r="T21" i="4"/>
  <c r="P21" i="4"/>
  <c r="L21" i="4"/>
  <c r="I21" i="4"/>
  <c r="U21" i="4" s="1"/>
  <c r="F21" i="4"/>
  <c r="Q21" i="4" s="1"/>
  <c r="AI20" i="4"/>
  <c r="AH20" i="4"/>
  <c r="AJ20" i="4" s="1"/>
  <c r="AG20" i="4"/>
  <c r="AE20" i="4"/>
  <c r="AD20" i="4"/>
  <c r="AF20" i="4" s="1"/>
  <c r="W20" i="4"/>
  <c r="V20" i="4"/>
  <c r="S20" i="4"/>
  <c r="R20" i="4"/>
  <c r="T20" i="4" s="1"/>
  <c r="O20" i="4"/>
  <c r="N20" i="4"/>
  <c r="P20" i="4" s="1"/>
  <c r="K20" i="4"/>
  <c r="AA20" i="4" s="1"/>
  <c r="J20" i="4"/>
  <c r="L20" i="4" s="1"/>
  <c r="H20" i="4"/>
  <c r="G20" i="4"/>
  <c r="I20" i="4" s="1"/>
  <c r="E20" i="4"/>
  <c r="F20" i="4" s="1"/>
  <c r="D20" i="4"/>
  <c r="AJ19" i="4"/>
  <c r="AF19" i="4"/>
  <c r="AK19" i="4" s="1"/>
  <c r="AA19" i="4"/>
  <c r="Z19" i="4"/>
  <c r="AB19" i="4" s="1"/>
  <c r="X19" i="4"/>
  <c r="T19" i="4"/>
  <c r="P19" i="4"/>
  <c r="L19" i="4"/>
  <c r="M19" i="4" s="1"/>
  <c r="I19" i="4"/>
  <c r="F19" i="4"/>
  <c r="Q19" i="4" s="1"/>
  <c r="AJ18" i="4"/>
  <c r="AF18" i="4"/>
  <c r="AK18" i="4" s="1"/>
  <c r="AA18" i="4"/>
  <c r="Z18" i="4"/>
  <c r="X18" i="4"/>
  <c r="T18" i="4"/>
  <c r="P18" i="4"/>
  <c r="L18" i="4"/>
  <c r="I18" i="4"/>
  <c r="Y18" i="4" s="1"/>
  <c r="F18" i="4"/>
  <c r="AJ17" i="4"/>
  <c r="AF17" i="4"/>
  <c r="AA17" i="4"/>
  <c r="Z17" i="4"/>
  <c r="AB17" i="4" s="1"/>
  <c r="AC17" i="4" s="1"/>
  <c r="X17" i="4"/>
  <c r="T17" i="4"/>
  <c r="P17" i="4"/>
  <c r="L17" i="4"/>
  <c r="I17" i="4"/>
  <c r="Y17" i="4" s="1"/>
  <c r="F17" i="4"/>
  <c r="M17" i="4" s="1"/>
  <c r="AJ16" i="4"/>
  <c r="AF16" i="4"/>
  <c r="AA16" i="4"/>
  <c r="Z16" i="4"/>
  <c r="AB16" i="4" s="1"/>
  <c r="X16" i="4"/>
  <c r="T16" i="4"/>
  <c r="P16" i="4"/>
  <c r="L16" i="4"/>
  <c r="I16" i="4"/>
  <c r="Y16" i="4" s="1"/>
  <c r="F16" i="4"/>
  <c r="Q16" i="4" s="1"/>
  <c r="AJ15" i="4"/>
  <c r="AF15" i="4"/>
  <c r="AA15" i="4"/>
  <c r="AB15" i="4" s="1"/>
  <c r="Z15" i="4"/>
  <c r="X15" i="4"/>
  <c r="T15" i="4"/>
  <c r="P15" i="4"/>
  <c r="L15" i="4"/>
  <c r="I15" i="4"/>
  <c r="Y15" i="4" s="1"/>
  <c r="F15" i="4"/>
  <c r="AJ14" i="4"/>
  <c r="AF14" i="4"/>
  <c r="AK14" i="4" s="1"/>
  <c r="AA14" i="4"/>
  <c r="Z14" i="4"/>
  <c r="AB14" i="4" s="1"/>
  <c r="X14" i="4"/>
  <c r="T14" i="4"/>
  <c r="P14" i="4"/>
  <c r="L14" i="4"/>
  <c r="I14" i="4"/>
  <c r="U14" i="4" s="1"/>
  <c r="F14" i="4"/>
  <c r="Q14" i="4" s="1"/>
  <c r="AJ13" i="4"/>
  <c r="AF13" i="4"/>
  <c r="AK13" i="4" s="1"/>
  <c r="AA13" i="4"/>
  <c r="Z13" i="4"/>
  <c r="AB13" i="4" s="1"/>
  <c r="X13" i="4"/>
  <c r="T13" i="4"/>
  <c r="P13" i="4"/>
  <c r="L13" i="4"/>
  <c r="I13" i="4"/>
  <c r="U13" i="4" s="1"/>
  <c r="F13" i="4"/>
  <c r="Q13" i="4" s="1"/>
  <c r="AJ12" i="4"/>
  <c r="AF12" i="4"/>
  <c r="AK12" i="4" s="1"/>
  <c r="AA12" i="4"/>
  <c r="Z12" i="4"/>
  <c r="AB12" i="4" s="1"/>
  <c r="X12" i="4"/>
  <c r="T12" i="4"/>
  <c r="P12" i="4"/>
  <c r="L12" i="4"/>
  <c r="I12" i="4"/>
  <c r="U12" i="4" s="1"/>
  <c r="F12" i="4"/>
  <c r="Q12" i="4" s="1"/>
  <c r="AI11" i="4"/>
  <c r="AH11" i="4"/>
  <c r="AJ11" i="4" s="1"/>
  <c r="AG11" i="4"/>
  <c r="AE11" i="4"/>
  <c r="AD11" i="4"/>
  <c r="W11" i="4"/>
  <c r="X11" i="4" s="1"/>
  <c r="V11" i="4"/>
  <c r="S11" i="4"/>
  <c r="R11" i="4"/>
  <c r="T11" i="4" s="1"/>
  <c r="O11" i="4"/>
  <c r="P11" i="4" s="1"/>
  <c r="N11" i="4"/>
  <c r="K11" i="4"/>
  <c r="AA11" i="4" s="1"/>
  <c r="J11" i="4"/>
  <c r="H11" i="4"/>
  <c r="G11" i="4"/>
  <c r="I11" i="4" s="1"/>
  <c r="E11" i="4"/>
  <c r="D11" i="4"/>
  <c r="F11" i="4" s="1"/>
  <c r="AJ10" i="4"/>
  <c r="AF10" i="4"/>
  <c r="AA10" i="4"/>
  <c r="Z10" i="4"/>
  <c r="AB10" i="4" s="1"/>
  <c r="AC10" i="4" s="1"/>
  <c r="X10" i="4"/>
  <c r="T10" i="4"/>
  <c r="P10" i="4"/>
  <c r="L10" i="4"/>
  <c r="I10" i="4"/>
  <c r="Y10" i="4" s="1"/>
  <c r="F10" i="4"/>
  <c r="M10" i="4" s="1"/>
  <c r="AJ9" i="4"/>
  <c r="AF9" i="4"/>
  <c r="AK9" i="4" s="1"/>
  <c r="AA9" i="4"/>
  <c r="Z9" i="4"/>
  <c r="AB9" i="4" s="1"/>
  <c r="X9" i="4"/>
  <c r="T9" i="4"/>
  <c r="P9" i="4"/>
  <c r="L9" i="4"/>
  <c r="M9" i="4" s="1"/>
  <c r="I9" i="4"/>
  <c r="F9" i="4"/>
  <c r="Q9" i="4" s="1"/>
  <c r="AI28" i="3"/>
  <c r="AH28" i="3"/>
  <c r="AJ28" i="3" s="1"/>
  <c r="AG28" i="3"/>
  <c r="AE28" i="3"/>
  <c r="AD28" i="3"/>
  <c r="AF28" i="3" s="1"/>
  <c r="W28" i="3"/>
  <c r="V28" i="3"/>
  <c r="X28" i="3" s="1"/>
  <c r="S28" i="3"/>
  <c r="R28" i="3"/>
  <c r="T28" i="3" s="1"/>
  <c r="O28" i="3"/>
  <c r="N28" i="3"/>
  <c r="K28" i="3"/>
  <c r="AA28" i="3" s="1"/>
  <c r="J28" i="3"/>
  <c r="Z28" i="3" s="1"/>
  <c r="H28" i="3"/>
  <c r="G28" i="3"/>
  <c r="I28" i="3" s="1"/>
  <c r="E28" i="3"/>
  <c r="F28" i="3" s="1"/>
  <c r="D28" i="3"/>
  <c r="AJ27" i="3"/>
  <c r="AF27" i="3"/>
  <c r="AK27" i="3" s="1"/>
  <c r="AA27" i="3"/>
  <c r="Z27" i="3"/>
  <c r="AB27" i="3" s="1"/>
  <c r="AC27" i="3" s="1"/>
  <c r="X27" i="3"/>
  <c r="T27" i="3"/>
  <c r="P27" i="3"/>
  <c r="L27" i="3"/>
  <c r="I27" i="3"/>
  <c r="F27" i="3"/>
  <c r="Q27" i="3" s="1"/>
  <c r="AJ26" i="3"/>
  <c r="AF26" i="3"/>
  <c r="AK26" i="3" s="1"/>
  <c r="AA26" i="3"/>
  <c r="AB26" i="3" s="1"/>
  <c r="Z26" i="3"/>
  <c r="X26" i="3"/>
  <c r="T26" i="3"/>
  <c r="P26" i="3"/>
  <c r="L26" i="3"/>
  <c r="I26" i="3"/>
  <c r="U26" i="3" s="1"/>
  <c r="F26" i="3"/>
  <c r="AJ25" i="3"/>
  <c r="AF25" i="3"/>
  <c r="AA25" i="3"/>
  <c r="Z25" i="3"/>
  <c r="AB25" i="3" s="1"/>
  <c r="X25" i="3"/>
  <c r="T25" i="3"/>
  <c r="P25" i="3"/>
  <c r="L25" i="3"/>
  <c r="I25" i="3"/>
  <c r="Y25" i="3" s="1"/>
  <c r="F25" i="3"/>
  <c r="Q25" i="3" s="1"/>
  <c r="AJ24" i="3"/>
  <c r="AF24" i="3"/>
  <c r="AA24" i="3"/>
  <c r="Z24" i="3"/>
  <c r="X24" i="3"/>
  <c r="T24" i="3"/>
  <c r="P24" i="3"/>
  <c r="L24" i="3"/>
  <c r="I24" i="3"/>
  <c r="F24" i="3"/>
  <c r="AJ23" i="3"/>
  <c r="AF23" i="3"/>
  <c r="AA23" i="3"/>
  <c r="Z23" i="3"/>
  <c r="AB23" i="3" s="1"/>
  <c r="X23" i="3"/>
  <c r="T23" i="3"/>
  <c r="AK23" i="3" s="1"/>
  <c r="P23" i="3"/>
  <c r="L23" i="3"/>
  <c r="I23" i="3"/>
  <c r="Y23" i="3" s="1"/>
  <c r="F23" i="3"/>
  <c r="M23" i="3" s="1"/>
  <c r="AJ22" i="3"/>
  <c r="AF22" i="3"/>
  <c r="AK22" i="3" s="1"/>
  <c r="AA22" i="3"/>
  <c r="Z22" i="3"/>
  <c r="AB22" i="3" s="1"/>
  <c r="X22" i="3"/>
  <c r="T22" i="3"/>
  <c r="P22" i="3"/>
  <c r="L22" i="3"/>
  <c r="I22" i="3"/>
  <c r="F22" i="3"/>
  <c r="AJ21" i="3"/>
  <c r="AF21" i="3"/>
  <c r="AK21" i="3" s="1"/>
  <c r="AA21" i="3"/>
  <c r="Z21" i="3"/>
  <c r="AB21" i="3" s="1"/>
  <c r="X21" i="3"/>
  <c r="T21" i="3"/>
  <c r="P21" i="3"/>
  <c r="L21" i="3"/>
  <c r="I21" i="3"/>
  <c r="F21" i="3"/>
  <c r="Q21" i="3" s="1"/>
  <c r="AJ20" i="3"/>
  <c r="AF20" i="3"/>
  <c r="AA20" i="3"/>
  <c r="Z20" i="3"/>
  <c r="AB20" i="3" s="1"/>
  <c r="X20" i="3"/>
  <c r="T20" i="3"/>
  <c r="P20" i="3"/>
  <c r="L20" i="3"/>
  <c r="I20" i="3"/>
  <c r="F20" i="3"/>
  <c r="AJ19" i="3"/>
  <c r="AF19" i="3"/>
  <c r="AK19" i="3" s="1"/>
  <c r="AA19" i="3"/>
  <c r="Z19" i="3"/>
  <c r="AB19" i="3" s="1"/>
  <c r="AC19" i="3" s="1"/>
  <c r="X19" i="3"/>
  <c r="T19" i="3"/>
  <c r="P19" i="3"/>
  <c r="L19" i="3"/>
  <c r="I19" i="3"/>
  <c r="F19" i="3"/>
  <c r="Q19" i="3" s="1"/>
  <c r="AJ18" i="3"/>
  <c r="AF18" i="3"/>
  <c r="AK18" i="3" s="1"/>
  <c r="AA18" i="3"/>
  <c r="AB18" i="3" s="1"/>
  <c r="Z18" i="3"/>
  <c r="X18" i="3"/>
  <c r="T18" i="3"/>
  <c r="P18" i="3"/>
  <c r="L18" i="3"/>
  <c r="I18" i="3"/>
  <c r="U18" i="3" s="1"/>
  <c r="F18" i="3"/>
  <c r="AJ17" i="3"/>
  <c r="AF17" i="3"/>
  <c r="AK17" i="3" s="1"/>
  <c r="AA17" i="3"/>
  <c r="Z17" i="3"/>
  <c r="AB17" i="3" s="1"/>
  <c r="X17" i="3"/>
  <c r="T17" i="3"/>
  <c r="P17" i="3"/>
  <c r="Q17" i="3" s="1"/>
  <c r="L17" i="3"/>
  <c r="I17" i="3"/>
  <c r="Y17" i="3" s="1"/>
  <c r="F17" i="3"/>
  <c r="M17" i="3" s="1"/>
  <c r="AJ16" i="3"/>
  <c r="AF16" i="3"/>
  <c r="AA16" i="3"/>
  <c r="Z16" i="3"/>
  <c r="AB16" i="3" s="1"/>
  <c r="X16" i="3"/>
  <c r="T16" i="3"/>
  <c r="P16" i="3"/>
  <c r="L16" i="3"/>
  <c r="I16" i="3"/>
  <c r="F16" i="3"/>
  <c r="AJ15" i="3"/>
  <c r="AF15" i="3"/>
  <c r="AK15" i="3" s="1"/>
  <c r="AA15" i="3"/>
  <c r="Z15" i="3"/>
  <c r="AB15" i="3" s="1"/>
  <c r="X15" i="3"/>
  <c r="T15" i="3"/>
  <c r="P15" i="3"/>
  <c r="L15" i="3"/>
  <c r="I15" i="3"/>
  <c r="Y15" i="3" s="1"/>
  <c r="F15" i="3"/>
  <c r="M15" i="3" s="1"/>
  <c r="AJ14" i="3"/>
  <c r="AF14" i="3"/>
  <c r="AK14" i="3" s="1"/>
  <c r="AA14" i="3"/>
  <c r="Z14" i="3"/>
  <c r="AB14" i="3" s="1"/>
  <c r="X14" i="3"/>
  <c r="T14" i="3"/>
  <c r="P14" i="3"/>
  <c r="L14" i="3"/>
  <c r="I14" i="3"/>
  <c r="Y14" i="3" s="1"/>
  <c r="F14" i="3"/>
  <c r="AJ13" i="3"/>
  <c r="AF13" i="3"/>
  <c r="AA13" i="3"/>
  <c r="Z13" i="3"/>
  <c r="AB13" i="3" s="1"/>
  <c r="X13" i="3"/>
  <c r="T13" i="3"/>
  <c r="P13" i="3"/>
  <c r="L13" i="3"/>
  <c r="I13" i="3"/>
  <c r="F13" i="3"/>
  <c r="Q13" i="3" s="1"/>
  <c r="AJ12" i="3"/>
  <c r="AF12" i="3"/>
  <c r="AK12" i="3" s="1"/>
  <c r="AA12" i="3"/>
  <c r="Z12" i="3"/>
  <c r="AB12" i="3" s="1"/>
  <c r="X12" i="3"/>
  <c r="T12" i="3"/>
  <c r="P12" i="3"/>
  <c r="M12" i="3"/>
  <c r="L12" i="3"/>
  <c r="I12" i="3"/>
  <c r="F12" i="3"/>
  <c r="AJ11" i="3"/>
  <c r="AF11" i="3"/>
  <c r="AK11" i="3" s="1"/>
  <c r="AA11" i="3"/>
  <c r="Z11" i="3"/>
  <c r="AB11" i="3" s="1"/>
  <c r="AC11" i="3" s="1"/>
  <c r="X11" i="3"/>
  <c r="T11" i="3"/>
  <c r="P11" i="3"/>
  <c r="L11" i="3"/>
  <c r="I11" i="3"/>
  <c r="F11" i="3"/>
  <c r="Q11" i="3" s="1"/>
  <c r="AJ10" i="3"/>
  <c r="AF10" i="3"/>
  <c r="AK10" i="3" s="1"/>
  <c r="AA10" i="3"/>
  <c r="Z10" i="3"/>
  <c r="X10" i="3"/>
  <c r="T10" i="3"/>
  <c r="P10" i="3"/>
  <c r="L10" i="3"/>
  <c r="I10" i="3"/>
  <c r="U10" i="3" s="1"/>
  <c r="F10" i="3"/>
  <c r="AJ9" i="3"/>
  <c r="AF9" i="3"/>
  <c r="AA9" i="3"/>
  <c r="Z9" i="3"/>
  <c r="AB9" i="3" s="1"/>
  <c r="X9" i="3"/>
  <c r="T9" i="3"/>
  <c r="P9" i="3"/>
  <c r="L9" i="3"/>
  <c r="I9" i="3"/>
  <c r="Y9" i="3" s="1"/>
  <c r="F9" i="3"/>
  <c r="M9" i="3" s="1"/>
  <c r="AI17" i="2"/>
  <c r="AH17" i="2"/>
  <c r="AJ17" i="2" s="1"/>
  <c r="AG17" i="2"/>
  <c r="AE17" i="2"/>
  <c r="AD17" i="2"/>
  <c r="AF17" i="2" s="1"/>
  <c r="W17" i="2"/>
  <c r="V17" i="2"/>
  <c r="X17" i="2" s="1"/>
  <c r="S17" i="2"/>
  <c r="R17" i="2"/>
  <c r="T17" i="2" s="1"/>
  <c r="O17" i="2"/>
  <c r="N17" i="2"/>
  <c r="P17" i="2" s="1"/>
  <c r="K17" i="2"/>
  <c r="AA17" i="2" s="1"/>
  <c r="J17" i="2"/>
  <c r="H17" i="2"/>
  <c r="I17" i="2" s="1"/>
  <c r="G17" i="2"/>
  <c r="E17" i="2"/>
  <c r="D17" i="2"/>
  <c r="F17" i="2" s="1"/>
  <c r="AJ16" i="2"/>
  <c r="AF16" i="2"/>
  <c r="AA16" i="2"/>
  <c r="Z16" i="2"/>
  <c r="AB16" i="2" s="1"/>
  <c r="X16" i="2"/>
  <c r="T16" i="2"/>
  <c r="P16" i="2"/>
  <c r="M16" i="2"/>
  <c r="L16" i="2"/>
  <c r="I16" i="2"/>
  <c r="Y16" i="2" s="1"/>
  <c r="F16" i="2"/>
  <c r="Q16" i="2" s="1"/>
  <c r="AJ15" i="2"/>
  <c r="AF15" i="2"/>
  <c r="AA15" i="2"/>
  <c r="Z15" i="2"/>
  <c r="AB15" i="2" s="1"/>
  <c r="AC15" i="2" s="1"/>
  <c r="X15" i="2"/>
  <c r="T15" i="2"/>
  <c r="P15" i="2"/>
  <c r="L15" i="2"/>
  <c r="I15" i="2"/>
  <c r="F15" i="2"/>
  <c r="Q15" i="2" s="1"/>
  <c r="AJ14" i="2"/>
  <c r="AF14" i="2"/>
  <c r="AK14" i="2" s="1"/>
  <c r="AA14" i="2"/>
  <c r="AB14" i="2" s="1"/>
  <c r="Z14" i="2"/>
  <c r="X14" i="2"/>
  <c r="T14" i="2"/>
  <c r="P14" i="2"/>
  <c r="L14" i="2"/>
  <c r="I14" i="2"/>
  <c r="F14" i="2"/>
  <c r="AJ13" i="2"/>
  <c r="AF13" i="2"/>
  <c r="AK13" i="2" s="1"/>
  <c r="AA13" i="2"/>
  <c r="Z13" i="2"/>
  <c r="AB13" i="2" s="1"/>
  <c r="AC13" i="2" s="1"/>
  <c r="X13" i="2"/>
  <c r="T13" i="2"/>
  <c r="P13" i="2"/>
  <c r="L13" i="2"/>
  <c r="I13" i="2"/>
  <c r="U13" i="2" s="1"/>
  <c r="F13" i="2"/>
  <c r="Q13" i="2" s="1"/>
  <c r="AJ12" i="2"/>
  <c r="AF12" i="2"/>
  <c r="AA12" i="2"/>
  <c r="Z12" i="2"/>
  <c r="AB12" i="2" s="1"/>
  <c r="X12" i="2"/>
  <c r="T12" i="2"/>
  <c r="P12" i="2"/>
  <c r="L12" i="2"/>
  <c r="M12" i="2" s="1"/>
  <c r="I12" i="2"/>
  <c r="F12" i="2"/>
  <c r="Q12" i="2" s="1"/>
  <c r="AJ11" i="2"/>
  <c r="AF11" i="2"/>
  <c r="AK11" i="2" s="1"/>
  <c r="AA11" i="2"/>
  <c r="Z11" i="2"/>
  <c r="AB11" i="2" s="1"/>
  <c r="X11" i="2"/>
  <c r="T11" i="2"/>
  <c r="U11" i="2" s="1"/>
  <c r="P11" i="2"/>
  <c r="L11" i="2"/>
  <c r="I11" i="2"/>
  <c r="Y11" i="2" s="1"/>
  <c r="F11" i="2"/>
  <c r="Q11" i="2" s="1"/>
  <c r="AJ10" i="2"/>
  <c r="AF10" i="2"/>
  <c r="AK10" i="2" s="1"/>
  <c r="AA10" i="2"/>
  <c r="AB10" i="2" s="1"/>
  <c r="Z10" i="2"/>
  <c r="X10" i="2"/>
  <c r="T10" i="2"/>
  <c r="P10" i="2"/>
  <c r="L10" i="2"/>
  <c r="I10" i="2"/>
  <c r="Y10" i="2" s="1"/>
  <c r="F10" i="2"/>
  <c r="AJ9" i="2"/>
  <c r="AF9" i="2"/>
  <c r="AK9" i="2" s="1"/>
  <c r="AA9" i="2"/>
  <c r="Z9" i="2"/>
  <c r="AB9" i="2" s="1"/>
  <c r="X9" i="2"/>
  <c r="T9" i="2"/>
  <c r="P9" i="2"/>
  <c r="L9" i="2"/>
  <c r="I9" i="2"/>
  <c r="Y9" i="2" s="1"/>
  <c r="F9" i="2"/>
  <c r="M9" i="2" s="1"/>
  <c r="AI18" i="1"/>
  <c r="AH18" i="1"/>
  <c r="AJ18" i="1" s="1"/>
  <c r="AG18" i="1"/>
  <c r="AE18" i="1"/>
  <c r="AD18" i="1"/>
  <c r="AF18" i="1" s="1"/>
  <c r="W18" i="1"/>
  <c r="V18" i="1"/>
  <c r="S18" i="1"/>
  <c r="R18" i="1"/>
  <c r="T18" i="1" s="1"/>
  <c r="O18" i="1"/>
  <c r="N18" i="1"/>
  <c r="P18" i="1" s="1"/>
  <c r="K18" i="1"/>
  <c r="AA18" i="1" s="1"/>
  <c r="J18" i="1"/>
  <c r="H18" i="1"/>
  <c r="G18" i="1"/>
  <c r="I18" i="1" s="1"/>
  <c r="E18" i="1"/>
  <c r="D18" i="1"/>
  <c r="AJ17" i="1"/>
  <c r="AF17" i="1"/>
  <c r="AA17" i="1"/>
  <c r="Z17" i="1"/>
  <c r="X17" i="1"/>
  <c r="T17" i="1"/>
  <c r="P17" i="1"/>
  <c r="Q17" i="1" s="1"/>
  <c r="L17" i="1"/>
  <c r="I17" i="1"/>
  <c r="F17" i="1"/>
  <c r="M17" i="1" s="1"/>
  <c r="AJ16" i="1"/>
  <c r="AF16" i="1"/>
  <c r="AK16" i="1" s="1"/>
  <c r="AA16" i="1"/>
  <c r="Z16" i="1"/>
  <c r="AB16" i="1" s="1"/>
  <c r="X16" i="1"/>
  <c r="T16" i="1"/>
  <c r="P16" i="1"/>
  <c r="L16" i="1"/>
  <c r="I16" i="1"/>
  <c r="F16" i="1"/>
  <c r="AJ15" i="1"/>
  <c r="AF15" i="1"/>
  <c r="AA15" i="1"/>
  <c r="Z15" i="1"/>
  <c r="X15" i="1"/>
  <c r="T15" i="1"/>
  <c r="P15" i="1"/>
  <c r="L15" i="1"/>
  <c r="I15" i="1"/>
  <c r="U15" i="1" s="1"/>
  <c r="F15" i="1"/>
  <c r="AJ14" i="1"/>
  <c r="AF14" i="1"/>
  <c r="AA14" i="1"/>
  <c r="Z14" i="1"/>
  <c r="AB14" i="1" s="1"/>
  <c r="X14" i="1"/>
  <c r="T14" i="1"/>
  <c r="P14" i="1"/>
  <c r="L14" i="1"/>
  <c r="I14" i="1"/>
  <c r="Y14" i="1" s="1"/>
  <c r="F14" i="1"/>
  <c r="AJ13" i="1"/>
  <c r="AF13" i="1"/>
  <c r="AK13" i="1" s="1"/>
  <c r="AA13" i="1"/>
  <c r="Z13" i="1"/>
  <c r="AB13" i="1" s="1"/>
  <c r="X13" i="1"/>
  <c r="T13" i="1"/>
  <c r="P13" i="1"/>
  <c r="L13" i="1"/>
  <c r="I13" i="1"/>
  <c r="F13" i="1"/>
  <c r="AJ12" i="1"/>
  <c r="AF12" i="1"/>
  <c r="AK12" i="1" s="1"/>
  <c r="AA12" i="1"/>
  <c r="Z12" i="1"/>
  <c r="AB12" i="1" s="1"/>
  <c r="X12" i="1"/>
  <c r="T12" i="1"/>
  <c r="P12" i="1"/>
  <c r="L12" i="1"/>
  <c r="I12" i="1"/>
  <c r="Y12" i="1" s="1"/>
  <c r="F12" i="1"/>
  <c r="M12" i="1" s="1"/>
  <c r="AJ11" i="1"/>
  <c r="AF11" i="1"/>
  <c r="AK11" i="1" s="1"/>
  <c r="AA11" i="1"/>
  <c r="Z11" i="1"/>
  <c r="AB11" i="1" s="1"/>
  <c r="X11" i="1"/>
  <c r="T11" i="1"/>
  <c r="P11" i="1"/>
  <c r="L11" i="1"/>
  <c r="I11" i="1"/>
  <c r="F11" i="1"/>
  <c r="Q11" i="1" s="1"/>
  <c r="AJ10" i="1"/>
  <c r="AF10" i="1"/>
  <c r="AK10" i="1" s="1"/>
  <c r="AA10" i="1"/>
  <c r="Z10" i="1"/>
  <c r="AB10" i="1" s="1"/>
  <c r="X10" i="1"/>
  <c r="T10" i="1"/>
  <c r="P10" i="1"/>
  <c r="L10" i="1"/>
  <c r="I10" i="1"/>
  <c r="Y10" i="1" s="1"/>
  <c r="F10" i="1"/>
  <c r="Q10" i="1" s="1"/>
  <c r="AJ9" i="1"/>
  <c r="AF9" i="1"/>
  <c r="AA9" i="1"/>
  <c r="AB9" i="1" s="1"/>
  <c r="Z9" i="1"/>
  <c r="X9" i="1"/>
  <c r="T9" i="1"/>
  <c r="P9" i="1"/>
  <c r="L9" i="1"/>
  <c r="I9" i="1"/>
  <c r="AC9" i="1" s="1"/>
  <c r="F9" i="1"/>
  <c r="M9" i="1" s="1"/>
  <c r="AK15" i="4" l="1"/>
  <c r="U15" i="2"/>
  <c r="AK17" i="1"/>
  <c r="AK15" i="1"/>
  <c r="AB15" i="1"/>
  <c r="AC15" i="1" s="1"/>
  <c r="AK14" i="1"/>
  <c r="M16" i="12"/>
  <c r="AK15" i="12"/>
  <c r="AC15" i="12"/>
  <c r="U15" i="12"/>
  <c r="AK14" i="12"/>
  <c r="U14" i="12"/>
  <c r="AK11" i="12"/>
  <c r="Q11" i="12"/>
  <c r="M11" i="12"/>
  <c r="AF10" i="12"/>
  <c r="AK10" i="12" s="1"/>
  <c r="X10" i="12"/>
  <c r="P10" i="12"/>
  <c r="AK9" i="12"/>
  <c r="Q9" i="12"/>
  <c r="AK34" i="11"/>
  <c r="AC34" i="11"/>
  <c r="AK33" i="11"/>
  <c r="M33" i="11"/>
  <c r="AK32" i="11"/>
  <c r="Q32" i="11"/>
  <c r="M32" i="11"/>
  <c r="AB31" i="11"/>
  <c r="AC31" i="11" s="1"/>
  <c r="Q31" i="11"/>
  <c r="AK30" i="11"/>
  <c r="Q30" i="11"/>
  <c r="M26" i="11"/>
  <c r="AK25" i="11"/>
  <c r="Q25" i="11"/>
  <c r="M25" i="11"/>
  <c r="AK24" i="11"/>
  <c r="AB24" i="11"/>
  <c r="AC24" i="11" s="1"/>
  <c r="Q24" i="11"/>
  <c r="AK23" i="11"/>
  <c r="U23" i="11"/>
  <c r="Q23" i="11"/>
  <c r="AK18" i="11"/>
  <c r="Q18" i="11"/>
  <c r="M18" i="11"/>
  <c r="AK17" i="11"/>
  <c r="AB17" i="11"/>
  <c r="AC17" i="11" s="1"/>
  <c r="Q17" i="11"/>
  <c r="AK16" i="11"/>
  <c r="Q16" i="11"/>
  <c r="AK43" i="10"/>
  <c r="M43" i="10"/>
  <c r="M42" i="10"/>
  <c r="M35" i="10"/>
  <c r="AB23" i="10"/>
  <c r="AC23" i="10" s="1"/>
  <c r="AK34" i="4"/>
  <c r="AB25" i="4"/>
  <c r="AC25" i="4" s="1"/>
  <c r="AB10" i="3"/>
  <c r="AC10" i="3" s="1"/>
  <c r="AK18" i="1"/>
  <c r="M12" i="11"/>
  <c r="AK11" i="11"/>
  <c r="Q11" i="11"/>
  <c r="M11" i="11"/>
  <c r="AK10" i="11"/>
  <c r="AB10" i="11"/>
  <c r="AC10" i="11" s="1"/>
  <c r="Q10" i="11"/>
  <c r="AK9" i="11"/>
  <c r="U9" i="11"/>
  <c r="Q9" i="11"/>
  <c r="Q40" i="10"/>
  <c r="AK39" i="10"/>
  <c r="U39" i="10"/>
  <c r="AK36" i="10"/>
  <c r="Q34" i="10"/>
  <c r="Q33" i="10"/>
  <c r="L31" i="10"/>
  <c r="M31" i="10" s="1"/>
  <c r="AC25" i="10"/>
  <c r="AK21" i="10"/>
  <c r="AC30" i="4"/>
  <c r="Q20" i="10"/>
  <c r="AK19" i="10"/>
  <c r="Q19" i="10"/>
  <c r="AK18" i="10"/>
  <c r="AC18" i="10"/>
  <c r="U18" i="10"/>
  <c r="AK17" i="10"/>
  <c r="U17" i="10"/>
  <c r="AK14" i="10"/>
  <c r="M14" i="10"/>
  <c r="AJ13" i="10"/>
  <c r="AF13" i="10"/>
  <c r="AK13" i="10" s="1"/>
  <c r="X13" i="10"/>
  <c r="Y13" i="10" s="1"/>
  <c r="T13" i="10"/>
  <c r="U13" i="10" s="1"/>
  <c r="P13" i="10"/>
  <c r="Q13" i="10" s="1"/>
  <c r="L13" i="10"/>
  <c r="M13" i="10" s="1"/>
  <c r="AK12" i="10"/>
  <c r="Q12" i="10"/>
  <c r="AK11" i="10"/>
  <c r="AC11" i="10"/>
  <c r="U11" i="10"/>
  <c r="AK10" i="10"/>
  <c r="U10" i="10"/>
  <c r="AB9" i="10"/>
  <c r="AC9" i="10" s="1"/>
  <c r="Y9" i="10"/>
  <c r="AK32" i="9"/>
  <c r="F32" i="9"/>
  <c r="AF31" i="9"/>
  <c r="AK31" i="9" s="1"/>
  <c r="X31" i="9"/>
  <c r="P31" i="9"/>
  <c r="Q31" i="9" s="1"/>
  <c r="AK30" i="9"/>
  <c r="U30" i="9"/>
  <c r="Q30" i="9"/>
  <c r="AK29" i="9"/>
  <c r="U29" i="9"/>
  <c r="AK28" i="9"/>
  <c r="AB28" i="9"/>
  <c r="AC28" i="9" s="1"/>
  <c r="U28" i="9"/>
  <c r="AJ25" i="9"/>
  <c r="T25" i="9"/>
  <c r="L25" i="9"/>
  <c r="M25" i="9" s="1"/>
  <c r="AK24" i="9"/>
  <c r="AB24" i="9"/>
  <c r="AC24" i="9" s="1"/>
  <c r="Q24" i="9"/>
  <c r="AK23" i="9"/>
  <c r="U23" i="9"/>
  <c r="Q23" i="9"/>
  <c r="AK22" i="9"/>
  <c r="U22" i="9"/>
  <c r="AK21" i="9"/>
  <c r="AB21" i="9"/>
  <c r="AC21" i="9" s="1"/>
  <c r="U21" i="9"/>
  <c r="M18" i="9"/>
  <c r="AF17" i="9"/>
  <c r="X17" i="9"/>
  <c r="P17" i="9"/>
  <c r="Q17" i="9" s="1"/>
  <c r="AK16" i="9"/>
  <c r="U16" i="9"/>
  <c r="Q16" i="9"/>
  <c r="AK15" i="9"/>
  <c r="U15" i="9"/>
  <c r="AC18" i="8"/>
  <c r="U19" i="7"/>
  <c r="AK18" i="7"/>
  <c r="M15" i="7"/>
  <c r="U12" i="7"/>
  <c r="L10" i="7"/>
  <c r="U21" i="6"/>
  <c r="AK13" i="6"/>
  <c r="AK12" i="6"/>
  <c r="AK11" i="6"/>
  <c r="M10" i="6"/>
  <c r="Y37" i="5"/>
  <c r="U12" i="5"/>
  <c r="AC51" i="4"/>
  <c r="AB50" i="4"/>
  <c r="AC50" i="4" s="1"/>
  <c r="U44" i="4"/>
  <c r="AK38" i="4"/>
  <c r="Q38" i="4"/>
  <c r="AK16" i="4"/>
  <c r="U16" i="4"/>
  <c r="AC26" i="3"/>
  <c r="AC18" i="3"/>
  <c r="AB17" i="1"/>
  <c r="AC17" i="1" s="1"/>
  <c r="U14" i="9"/>
  <c r="M11" i="9"/>
  <c r="Q10" i="9"/>
  <c r="M10" i="9"/>
  <c r="AK9" i="9"/>
  <c r="AB9" i="9"/>
  <c r="AC9" i="9" s="1"/>
  <c r="Q9" i="9"/>
  <c r="AK40" i="8"/>
  <c r="AK37" i="8"/>
  <c r="AC37" i="8"/>
  <c r="M37" i="8"/>
  <c r="AK36" i="8"/>
  <c r="AC36" i="8"/>
  <c r="U36" i="8"/>
  <c r="AK35" i="8"/>
  <c r="Q35" i="8"/>
  <c r="AK34" i="8"/>
  <c r="U34" i="8"/>
  <c r="AK33" i="8"/>
  <c r="AK30" i="8"/>
  <c r="M30" i="8"/>
  <c r="AK29" i="8"/>
  <c r="AC29" i="8"/>
  <c r="U29" i="8"/>
  <c r="AK28" i="8"/>
  <c r="AK27" i="8"/>
  <c r="AC27" i="8"/>
  <c r="AK26" i="8"/>
  <c r="M26" i="8"/>
  <c r="AC25" i="8"/>
  <c r="AK23" i="8"/>
  <c r="M23" i="8"/>
  <c r="AK22" i="8"/>
  <c r="AC22" i="8"/>
  <c r="U22" i="8"/>
  <c r="AK19" i="8"/>
  <c r="Q20" i="7"/>
  <c r="Y16" i="7"/>
  <c r="AK13" i="7"/>
  <c r="Q13" i="7"/>
  <c r="AK20" i="6"/>
  <c r="AK14" i="6"/>
  <c r="U13" i="6"/>
  <c r="AB11" i="5"/>
  <c r="AK54" i="4"/>
  <c r="AK50" i="4"/>
  <c r="F48" i="4"/>
  <c r="AC43" i="4"/>
  <c r="AK41" i="4"/>
  <c r="AJ36" i="4"/>
  <c r="Q31" i="4"/>
  <c r="AK29" i="4"/>
  <c r="Q24" i="4"/>
  <c r="AB18" i="4"/>
  <c r="AC18" i="4" s="1"/>
  <c r="M16" i="4"/>
  <c r="AK25" i="3"/>
  <c r="AK16" i="3"/>
  <c r="X18" i="1"/>
  <c r="Y18" i="1" s="1"/>
  <c r="AK9" i="1"/>
  <c r="AK16" i="8"/>
  <c r="M16" i="8"/>
  <c r="AC14" i="8"/>
  <c r="AK12" i="8"/>
  <c r="AK10" i="8"/>
  <c r="M10" i="8"/>
  <c r="AK9" i="8"/>
  <c r="AB9" i="8"/>
  <c r="AC9" i="8" s="1"/>
  <c r="I74" i="7"/>
  <c r="I73" i="7"/>
  <c r="AC72" i="7"/>
  <c r="M70" i="7"/>
  <c r="AK68" i="7"/>
  <c r="Q68" i="7"/>
  <c r="AF67" i="7"/>
  <c r="AK67" i="7" s="1"/>
  <c r="X67" i="7"/>
  <c r="P67" i="7"/>
  <c r="AK66" i="7"/>
  <c r="AC65" i="7"/>
  <c r="M63" i="7"/>
  <c r="AB60" i="7"/>
  <c r="AC60" i="7" s="1"/>
  <c r="AK59" i="7"/>
  <c r="AC58" i="7"/>
  <c r="M56" i="7"/>
  <c r="AK20" i="7"/>
  <c r="AJ16" i="7"/>
  <c r="AK11" i="7"/>
  <c r="AA10" i="7"/>
  <c r="AC21" i="6"/>
  <c r="AC20" i="6"/>
  <c r="Y18" i="6"/>
  <c r="Q16" i="6"/>
  <c r="AC14" i="6"/>
  <c r="I12" i="6"/>
  <c r="AB11" i="6"/>
  <c r="AB10" i="6"/>
  <c r="AB9" i="6"/>
  <c r="AC12" i="5"/>
  <c r="M12" i="5"/>
  <c r="AK9" i="5"/>
  <c r="M9" i="5"/>
  <c r="F55" i="4"/>
  <c r="M47" i="4"/>
  <c r="AB46" i="4"/>
  <c r="AC46" i="4" s="1"/>
  <c r="Q45" i="4"/>
  <c r="AK44" i="4"/>
  <c r="AC44" i="4"/>
  <c r="M40" i="4"/>
  <c r="AB39" i="4"/>
  <c r="AC39" i="4" s="1"/>
  <c r="AC37" i="4"/>
  <c r="AK30" i="4"/>
  <c r="AK27" i="4"/>
  <c r="AC22" i="4"/>
  <c r="X20" i="4"/>
  <c r="Q10" i="4"/>
  <c r="P28" i="3"/>
  <c r="Q28" i="3" s="1"/>
  <c r="AB24" i="3"/>
  <c r="AC24" i="3" s="1"/>
  <c r="U23" i="3"/>
  <c r="U15" i="3"/>
  <c r="Q9" i="3"/>
  <c r="AB17" i="2"/>
  <c r="AC17" i="2" s="1"/>
  <c r="AK15" i="2"/>
  <c r="AK52" i="7"/>
  <c r="AC51" i="7"/>
  <c r="M49" i="7"/>
  <c r="F48" i="7"/>
  <c r="U47" i="7"/>
  <c r="AB46" i="7"/>
  <c r="AC46" i="7" s="1"/>
  <c r="AC44" i="7"/>
  <c r="M42" i="7"/>
  <c r="AF41" i="7"/>
  <c r="AK41" i="7" s="1"/>
  <c r="P41" i="7"/>
  <c r="F41" i="7"/>
  <c r="U40" i="7"/>
  <c r="Q40" i="7"/>
  <c r="AK39" i="7"/>
  <c r="AB39" i="7"/>
  <c r="AC38" i="7"/>
  <c r="AC37" i="7"/>
  <c r="AJ36" i="7"/>
  <c r="T36" i="7"/>
  <c r="L36" i="7"/>
  <c r="M35" i="7"/>
  <c r="AK34" i="7"/>
  <c r="AB34" i="7"/>
  <c r="Q34" i="7"/>
  <c r="U33" i="7"/>
  <c r="AK32" i="7"/>
  <c r="AB32" i="7"/>
  <c r="AC32" i="7" s="1"/>
  <c r="M29" i="7"/>
  <c r="M28" i="7"/>
  <c r="AK27" i="7"/>
  <c r="AB27" i="7"/>
  <c r="Q27" i="7"/>
  <c r="U26" i="7"/>
  <c r="AA25" i="7"/>
  <c r="I25" i="7"/>
  <c r="AB20" i="7"/>
  <c r="AB18" i="7"/>
  <c r="AC18" i="7" s="1"/>
  <c r="Q16" i="7"/>
  <c r="AB13" i="7"/>
  <c r="AC12" i="7"/>
  <c r="AK9" i="7"/>
  <c r="U20" i="6"/>
  <c r="AK15" i="6"/>
  <c r="M11" i="6"/>
  <c r="AK55" i="4"/>
  <c r="U43" i="4"/>
  <c r="T36" i="4"/>
  <c r="AK31" i="4"/>
  <c r="U29" i="4"/>
  <c r="AK24" i="4"/>
  <c r="AK23" i="4"/>
  <c r="AC14" i="4"/>
  <c r="U9" i="4"/>
  <c r="AK20" i="3"/>
  <c r="AK16" i="2"/>
  <c r="AC14" i="2"/>
  <c r="AK12" i="2"/>
  <c r="Q14" i="1"/>
  <c r="AB11" i="7"/>
  <c r="AK21" i="6"/>
  <c r="U14" i="6"/>
  <c r="AK11" i="5"/>
  <c r="AJ54" i="4"/>
  <c r="AK45" i="4"/>
  <c r="AK43" i="4"/>
  <c r="AC23" i="4"/>
  <c r="Q12" i="3"/>
  <c r="AA37" i="5"/>
  <c r="AB37" i="5" s="1"/>
  <c r="AJ36" i="5"/>
  <c r="T36" i="5"/>
  <c r="AB35" i="5"/>
  <c r="AK34" i="5"/>
  <c r="Q34" i="5"/>
  <c r="M34" i="5"/>
  <c r="AK33" i="5"/>
  <c r="AC33" i="5"/>
  <c r="U33" i="5"/>
  <c r="M33" i="5"/>
  <c r="AK32" i="5"/>
  <c r="AB32" i="5"/>
  <c r="U32" i="5"/>
  <c r="F30" i="5"/>
  <c r="AC29" i="5"/>
  <c r="M29" i="5"/>
  <c r="AB28" i="5"/>
  <c r="AK27" i="5"/>
  <c r="Q27" i="5"/>
  <c r="M27" i="5"/>
  <c r="AK26" i="5"/>
  <c r="AC26" i="5"/>
  <c r="U26" i="5"/>
  <c r="AK25" i="5"/>
  <c r="AB25" i="5"/>
  <c r="U25" i="5"/>
  <c r="AC23" i="5"/>
  <c r="AJ22" i="5"/>
  <c r="T22" i="5"/>
  <c r="AB21" i="5"/>
  <c r="AK20" i="5"/>
  <c r="Q20" i="5"/>
  <c r="M20" i="5"/>
  <c r="AK19" i="5"/>
  <c r="AC19" i="5"/>
  <c r="U19" i="5"/>
  <c r="M19" i="5"/>
  <c r="AK18" i="5"/>
  <c r="AB18" i="5"/>
  <c r="U18" i="5"/>
  <c r="Q17" i="5"/>
  <c r="AC16" i="5"/>
  <c r="AJ15" i="5"/>
  <c r="T15" i="5"/>
  <c r="AB14" i="5"/>
  <c r="Q13" i="5"/>
  <c r="M13" i="5"/>
  <c r="AK12" i="5"/>
  <c r="U11" i="5"/>
  <c r="AK52" i="4"/>
  <c r="Q52" i="4"/>
  <c r="AK51" i="4"/>
  <c r="U51" i="4"/>
  <c r="U50" i="4"/>
  <c r="U37" i="4"/>
  <c r="AC29" i="4"/>
  <c r="M26" i="4"/>
  <c r="AK20" i="4"/>
  <c r="AK17" i="4"/>
  <c r="AC16" i="4"/>
  <c r="AB28" i="3"/>
  <c r="AC28" i="3" s="1"/>
  <c r="Q17" i="4"/>
  <c r="U15" i="4"/>
  <c r="AC16" i="2"/>
  <c r="AC16" i="1"/>
  <c r="Q16" i="1"/>
  <c r="U14" i="1"/>
  <c r="M11" i="1"/>
  <c r="AC10" i="1"/>
  <c r="Q26" i="10"/>
  <c r="Y23" i="10"/>
  <c r="I21" i="10"/>
  <c r="X28" i="4"/>
  <c r="AF11" i="4"/>
  <c r="AK11" i="4" s="1"/>
  <c r="AK13" i="3"/>
  <c r="AK9" i="3"/>
  <c r="AK26" i="10"/>
  <c r="AK24" i="10"/>
  <c r="U24" i="10"/>
  <c r="U30" i="4"/>
  <c r="U22" i="4"/>
  <c r="AK10" i="4"/>
  <c r="AC16" i="3"/>
  <c r="U35" i="12"/>
  <c r="AK32" i="12"/>
  <c r="Q32" i="12"/>
  <c r="AC31" i="12"/>
  <c r="U29" i="12"/>
  <c r="AK28" i="12"/>
  <c r="AC28" i="12"/>
  <c r="AK25" i="12"/>
  <c r="Q25" i="12"/>
  <c r="P24" i="12"/>
  <c r="U23" i="12"/>
  <c r="AK22" i="12"/>
  <c r="U22" i="12"/>
  <c r="AK18" i="12"/>
  <c r="Q18" i="12"/>
  <c r="AK16" i="12"/>
  <c r="AC44" i="10"/>
  <c r="AC39" i="10"/>
  <c r="L38" i="10"/>
  <c r="M38" i="10" s="1"/>
  <c r="M36" i="10"/>
  <c r="AC35" i="10"/>
  <c r="AK33" i="10"/>
  <c r="AK32" i="10"/>
  <c r="U32" i="10"/>
  <c r="T31" i="10"/>
  <c r="AB28" i="10"/>
  <c r="AC28" i="10" s="1"/>
  <c r="AK24" i="3"/>
  <c r="M18" i="12"/>
  <c r="AK17" i="12"/>
  <c r="U16" i="12"/>
  <c r="U16" i="11"/>
  <c r="AK15" i="11"/>
  <c r="AC42" i="10"/>
  <c r="AB41" i="10"/>
  <c r="AC41" i="10" s="1"/>
  <c r="Q41" i="10"/>
  <c r="AK40" i="10"/>
  <c r="AC32" i="10"/>
  <c r="AK25" i="10"/>
  <c r="AC24" i="10"/>
  <c r="AC15" i="4"/>
  <c r="M15" i="2"/>
  <c r="F18" i="1"/>
  <c r="AC13" i="1"/>
  <c r="Q9" i="1"/>
  <c r="AK45" i="12"/>
  <c r="I44" i="12"/>
  <c r="F44" i="12"/>
  <c r="AK43" i="12"/>
  <c r="AC43" i="12"/>
  <c r="U43" i="12"/>
  <c r="AK42" i="12"/>
  <c r="AB42" i="12"/>
  <c r="U42" i="12"/>
  <c r="AK39" i="12"/>
  <c r="AK38" i="12"/>
  <c r="AB38" i="12"/>
  <c r="AC38" i="12" s="1"/>
  <c r="Q38" i="12"/>
  <c r="AK37" i="12"/>
  <c r="U37" i="12"/>
  <c r="Q37" i="12"/>
  <c r="AK36" i="12"/>
  <c r="AC36" i="12"/>
  <c r="U36" i="12"/>
  <c r="AK35" i="12"/>
  <c r="M32" i="12"/>
  <c r="M31" i="12"/>
  <c r="I30" i="12"/>
  <c r="AK29" i="12"/>
  <c r="AC29" i="12"/>
  <c r="U28" i="12"/>
  <c r="M25" i="12"/>
  <c r="AF24" i="12"/>
  <c r="X24" i="12"/>
  <c r="AK23" i="12"/>
  <c r="Q23" i="12"/>
  <c r="M23" i="12"/>
  <c r="AC22" i="12"/>
  <c r="AK21" i="12"/>
  <c r="U21" i="12"/>
  <c r="AB34" i="10"/>
  <c r="AC34" i="10" s="1"/>
  <c r="AK29" i="10"/>
  <c r="U28" i="10"/>
  <c r="Q27" i="10"/>
  <c r="U25" i="10"/>
  <c r="M43" i="12"/>
  <c r="Q43" i="12"/>
  <c r="Z39" i="12"/>
  <c r="AB39" i="12" s="1"/>
  <c r="L39" i="12"/>
  <c r="M39" i="12" s="1"/>
  <c r="M36" i="12"/>
  <c r="Q36" i="12"/>
  <c r="Y31" i="12"/>
  <c r="U31" i="12"/>
  <c r="M29" i="12"/>
  <c r="Q29" i="12"/>
  <c r="AC27" i="12"/>
  <c r="U27" i="12"/>
  <c r="M22" i="12"/>
  <c r="Q22" i="12"/>
  <c r="M15" i="12"/>
  <c r="Q15" i="12"/>
  <c r="Y9" i="12"/>
  <c r="U9" i="12"/>
  <c r="Z34" i="11"/>
  <c r="AB34" i="11" s="1"/>
  <c r="L34" i="11"/>
  <c r="M34" i="11" s="1"/>
  <c r="Y32" i="11"/>
  <c r="U32" i="11"/>
  <c r="Y31" i="11"/>
  <c r="U31" i="11"/>
  <c r="Y24" i="11"/>
  <c r="U24" i="11"/>
  <c r="Y17" i="11"/>
  <c r="U17" i="11"/>
  <c r="AC14" i="11"/>
  <c r="U14" i="11"/>
  <c r="Y10" i="11"/>
  <c r="U10" i="11"/>
  <c r="AK44" i="10"/>
  <c r="U44" i="10"/>
  <c r="Z44" i="10"/>
  <c r="AB44" i="10" s="1"/>
  <c r="L44" i="10"/>
  <c r="M44" i="10" s="1"/>
  <c r="Y42" i="10"/>
  <c r="U42" i="10"/>
  <c r="M39" i="10"/>
  <c r="Q39" i="10"/>
  <c r="Y35" i="10"/>
  <c r="U35" i="10"/>
  <c r="Q32" i="10"/>
  <c r="M32" i="10"/>
  <c r="Q25" i="10"/>
  <c r="M25" i="10"/>
  <c r="Z21" i="10"/>
  <c r="AB21" i="10" s="1"/>
  <c r="L21" i="10"/>
  <c r="M21" i="10" s="1"/>
  <c r="M18" i="10"/>
  <c r="Q18" i="10"/>
  <c r="Y16" i="10"/>
  <c r="AC16" i="10"/>
  <c r="U16" i="10"/>
  <c r="Q11" i="10"/>
  <c r="M11" i="10"/>
  <c r="Z32" i="9"/>
  <c r="AB32" i="9" s="1"/>
  <c r="L32" i="9"/>
  <c r="M32" i="9" s="1"/>
  <c r="Y29" i="9"/>
  <c r="AC29" i="9"/>
  <c r="M29" i="9"/>
  <c r="Q29" i="9"/>
  <c r="AC27" i="9"/>
  <c r="U27" i="9"/>
  <c r="Y22" i="9"/>
  <c r="AC22" i="9"/>
  <c r="M22" i="9"/>
  <c r="Q22" i="9"/>
  <c r="Y15" i="9"/>
  <c r="AC15" i="9"/>
  <c r="M15" i="9"/>
  <c r="Q15" i="9"/>
  <c r="Z41" i="8"/>
  <c r="L41" i="8"/>
  <c r="M41" i="8" s="1"/>
  <c r="Q39" i="8"/>
  <c r="M39" i="8"/>
  <c r="Q36" i="8"/>
  <c r="M36" i="8"/>
  <c r="Y35" i="8"/>
  <c r="U35" i="8"/>
  <c r="Q32" i="8"/>
  <c r="M32" i="8"/>
  <c r="Q31" i="8"/>
  <c r="M31" i="8"/>
  <c r="Y30" i="8"/>
  <c r="AC30" i="8"/>
  <c r="M29" i="8"/>
  <c r="Q29" i="8"/>
  <c r="Y28" i="8"/>
  <c r="U28" i="8"/>
  <c r="Q28" i="8"/>
  <c r="M28" i="8"/>
  <c r="Z27" i="8"/>
  <c r="AB27" i="8" s="1"/>
  <c r="L27" i="8"/>
  <c r="M27" i="8" s="1"/>
  <c r="U27" i="8"/>
  <c r="Y27" i="8"/>
  <c r="Y25" i="8"/>
  <c r="U25" i="8"/>
  <c r="Q25" i="8"/>
  <c r="M25" i="8"/>
  <c r="Q24" i="8"/>
  <c r="M24" i="8"/>
  <c r="Y23" i="8"/>
  <c r="AC23" i="8"/>
  <c r="M22" i="8"/>
  <c r="Q22" i="8"/>
  <c r="Z21" i="8"/>
  <c r="AB21" i="8" s="1"/>
  <c r="L21" i="8"/>
  <c r="M21" i="8" s="1"/>
  <c r="Y18" i="8"/>
  <c r="U18" i="8"/>
  <c r="Q18" i="8"/>
  <c r="M18" i="8"/>
  <c r="Q17" i="8"/>
  <c r="M17" i="8"/>
  <c r="Y16" i="8"/>
  <c r="U16" i="8"/>
  <c r="AC16" i="8"/>
  <c r="Y14" i="8"/>
  <c r="U14" i="8"/>
  <c r="Q11" i="8"/>
  <c r="M11" i="8"/>
  <c r="Y9" i="8"/>
  <c r="U9" i="8"/>
  <c r="Q9" i="8"/>
  <c r="M9" i="8"/>
  <c r="Y72" i="7"/>
  <c r="U72" i="7"/>
  <c r="Q69" i="7"/>
  <c r="M69" i="7"/>
  <c r="Y66" i="7"/>
  <c r="U66" i="7"/>
  <c r="Y65" i="7"/>
  <c r="U65" i="7"/>
  <c r="Q62" i="7"/>
  <c r="M62" i="7"/>
  <c r="Z61" i="7"/>
  <c r="L61" i="7"/>
  <c r="Q61" i="7"/>
  <c r="M61" i="7"/>
  <c r="Q60" i="7"/>
  <c r="M60" i="7"/>
  <c r="Y59" i="7"/>
  <c r="U59" i="7"/>
  <c r="Q55" i="7"/>
  <c r="M55" i="7"/>
  <c r="Z54" i="7"/>
  <c r="AB54" i="7" s="1"/>
  <c r="L54" i="7"/>
  <c r="Q54" i="7"/>
  <c r="M54" i="7"/>
  <c r="M53" i="7"/>
  <c r="Q53" i="7"/>
  <c r="Y52" i="7"/>
  <c r="U52" i="7"/>
  <c r="Y51" i="7"/>
  <c r="U51" i="7"/>
  <c r="Y47" i="7"/>
  <c r="AC47" i="7"/>
  <c r="M47" i="7"/>
  <c r="Q47" i="7"/>
  <c r="Q46" i="7"/>
  <c r="M46" i="7"/>
  <c r="Y45" i="7"/>
  <c r="U45" i="7"/>
  <c r="Y44" i="7"/>
  <c r="U44" i="7"/>
  <c r="Y40" i="7"/>
  <c r="AC40" i="7"/>
  <c r="Y39" i="7"/>
  <c r="AC39" i="7"/>
  <c r="M39" i="7"/>
  <c r="Q39" i="7"/>
  <c r="Y38" i="7"/>
  <c r="U38" i="7"/>
  <c r="Y37" i="7"/>
  <c r="U37" i="7"/>
  <c r="M33" i="7"/>
  <c r="Q33" i="7"/>
  <c r="Q32" i="7"/>
  <c r="M32" i="7"/>
  <c r="Y31" i="7"/>
  <c r="U31" i="7"/>
  <c r="Z30" i="7"/>
  <c r="AB30" i="7" s="1"/>
  <c r="AC30" i="7" s="1"/>
  <c r="L30" i="7"/>
  <c r="M26" i="7"/>
  <c r="Q26" i="7"/>
  <c r="L25" i="7"/>
  <c r="Z25" i="7"/>
  <c r="AB25" i="7" s="1"/>
  <c r="AC25" i="7" s="1"/>
  <c r="Y24" i="7"/>
  <c r="U24" i="7"/>
  <c r="AC24" i="7"/>
  <c r="AC22" i="7"/>
  <c r="Y22" i="7"/>
  <c r="U22" i="7"/>
  <c r="Q21" i="7"/>
  <c r="M21" i="7"/>
  <c r="Y19" i="7"/>
  <c r="AC19" i="7"/>
  <c r="Q18" i="7"/>
  <c r="M18" i="7"/>
  <c r="Y17" i="7"/>
  <c r="U17" i="7"/>
  <c r="AC15" i="7"/>
  <c r="Y15" i="7"/>
  <c r="U15" i="7"/>
  <c r="Y11" i="7"/>
  <c r="AC11" i="7"/>
  <c r="Q11" i="7"/>
  <c r="M11" i="7"/>
  <c r="M21" i="6"/>
  <c r="Q21" i="6"/>
  <c r="AC19" i="6"/>
  <c r="U19" i="6"/>
  <c r="Z17" i="6"/>
  <c r="AB17" i="6" s="1"/>
  <c r="L17" i="6"/>
  <c r="M17" i="6" s="1"/>
  <c r="Q14" i="6"/>
  <c r="M14" i="6"/>
  <c r="Z12" i="6"/>
  <c r="L12" i="6"/>
  <c r="M12" i="6" s="1"/>
  <c r="Y10" i="6"/>
  <c r="U10" i="6"/>
  <c r="Z37" i="5"/>
  <c r="L37" i="5"/>
  <c r="M37" i="5" s="1"/>
  <c r="Q35" i="5"/>
  <c r="M35" i="5"/>
  <c r="Q32" i="5"/>
  <c r="M32" i="5"/>
  <c r="Y31" i="5"/>
  <c r="U31" i="5"/>
  <c r="Y29" i="5"/>
  <c r="U29" i="5"/>
  <c r="Q28" i="5"/>
  <c r="M28" i="5"/>
  <c r="M26" i="5"/>
  <c r="Q26" i="5"/>
  <c r="Q25" i="5"/>
  <c r="M25" i="5"/>
  <c r="Y24" i="5"/>
  <c r="U24" i="5"/>
  <c r="Q21" i="5"/>
  <c r="M21" i="5"/>
  <c r="Q18" i="5"/>
  <c r="M18" i="5"/>
  <c r="Y17" i="5"/>
  <c r="U17" i="5"/>
  <c r="Q14" i="5"/>
  <c r="M14" i="5"/>
  <c r="Q11" i="5"/>
  <c r="M11" i="5"/>
  <c r="Z10" i="5"/>
  <c r="AB10" i="5" s="1"/>
  <c r="L10" i="5"/>
  <c r="M10" i="5" s="1"/>
  <c r="Z55" i="4"/>
  <c r="L55" i="4"/>
  <c r="M55" i="4" s="1"/>
  <c r="Q53" i="4"/>
  <c r="M53" i="4"/>
  <c r="M51" i="4"/>
  <c r="Q51" i="4"/>
  <c r="Q50" i="4"/>
  <c r="M50" i="4"/>
  <c r="Y47" i="4"/>
  <c r="U47" i="4"/>
  <c r="Q46" i="4"/>
  <c r="M46" i="4"/>
  <c r="M44" i="4"/>
  <c r="Q44" i="4"/>
  <c r="Q43" i="4"/>
  <c r="M43" i="4"/>
  <c r="Y40" i="4"/>
  <c r="U40" i="4"/>
  <c r="Q39" i="4"/>
  <c r="M39" i="4"/>
  <c r="M37" i="4"/>
  <c r="Q37" i="4"/>
  <c r="Y33" i="4"/>
  <c r="U33" i="4"/>
  <c r="Q32" i="4"/>
  <c r="M32" i="4"/>
  <c r="M29" i="4"/>
  <c r="Q29" i="4"/>
  <c r="AK28" i="4"/>
  <c r="U28" i="4"/>
  <c r="Z28" i="4"/>
  <c r="AB28" i="4" s="1"/>
  <c r="L28" i="4"/>
  <c r="M28" i="4" s="1"/>
  <c r="AC28" i="4"/>
  <c r="Y28" i="4"/>
  <c r="Y26" i="4"/>
  <c r="U26" i="4"/>
  <c r="Q25" i="4"/>
  <c r="M25" i="4"/>
  <c r="Q22" i="4"/>
  <c r="M22" i="4"/>
  <c r="Y19" i="4"/>
  <c r="U19" i="4"/>
  <c r="Q18" i="4"/>
  <c r="M18" i="4"/>
  <c r="Q15" i="4"/>
  <c r="M15" i="4"/>
  <c r="Z11" i="4"/>
  <c r="AB11" i="4" s="1"/>
  <c r="L11" i="4"/>
  <c r="M11" i="4" s="1"/>
  <c r="Y9" i="4"/>
  <c r="AC9" i="4"/>
  <c r="Y27" i="3"/>
  <c r="U27" i="3"/>
  <c r="M26" i="3"/>
  <c r="Q26" i="3"/>
  <c r="Y24" i="3"/>
  <c r="U24" i="3"/>
  <c r="M24" i="3"/>
  <c r="Q24" i="3"/>
  <c r="U22" i="3"/>
  <c r="Y22" i="3"/>
  <c r="M22" i="3"/>
  <c r="Q22" i="3"/>
  <c r="AC20" i="3"/>
  <c r="U20" i="3"/>
  <c r="Q20" i="3"/>
  <c r="M20" i="3"/>
  <c r="Y19" i="3"/>
  <c r="U19" i="3"/>
  <c r="Q18" i="3"/>
  <c r="M18" i="3"/>
  <c r="Y16" i="3"/>
  <c r="U16" i="3"/>
  <c r="M16" i="3"/>
  <c r="Q16" i="3"/>
  <c r="M14" i="3"/>
  <c r="Q14" i="3"/>
  <c r="Y11" i="3"/>
  <c r="U11" i="3"/>
  <c r="Q10" i="3"/>
  <c r="M10" i="3"/>
  <c r="Z17" i="2"/>
  <c r="L17" i="2"/>
  <c r="M17" i="2" s="1"/>
  <c r="Y14" i="2"/>
  <c r="U14" i="2"/>
  <c r="Q14" i="2"/>
  <c r="M14" i="2"/>
  <c r="U12" i="2"/>
  <c r="Y12" i="2"/>
  <c r="Q10" i="2"/>
  <c r="M10" i="2"/>
  <c r="Z18" i="1"/>
  <c r="AB18" i="1" s="1"/>
  <c r="L18" i="1"/>
  <c r="Y16" i="1"/>
  <c r="U16" i="1"/>
  <c r="M15" i="1"/>
  <c r="Q15" i="1"/>
  <c r="Y13" i="1"/>
  <c r="U13" i="1"/>
  <c r="Q13" i="1"/>
  <c r="M13" i="1"/>
  <c r="Y11" i="1"/>
  <c r="U11" i="1"/>
  <c r="AK54" i="7"/>
  <c r="AK16" i="7"/>
  <c r="AK17" i="2"/>
  <c r="AK61" i="7"/>
  <c r="U55" i="4"/>
  <c r="Q30" i="12"/>
  <c r="U34" i="11"/>
  <c r="AK41" i="8"/>
  <c r="AK21" i="8"/>
  <c r="U17" i="12"/>
  <c r="Y17" i="12"/>
  <c r="U45" i="12"/>
  <c r="Y45" i="12"/>
  <c r="M24" i="12"/>
  <c r="Q24" i="12"/>
  <c r="AC34" i="12"/>
  <c r="AC41" i="12"/>
  <c r="AK44" i="12"/>
  <c r="AC13" i="12"/>
  <c r="M44" i="12"/>
  <c r="Q44" i="12"/>
  <c r="M10" i="12"/>
  <c r="Q10" i="12"/>
  <c r="U24" i="12"/>
  <c r="Y24" i="12"/>
  <c r="AC39" i="12"/>
  <c r="U39" i="12"/>
  <c r="Y39" i="12"/>
  <c r="AC44" i="12"/>
  <c r="U44" i="12"/>
  <c r="Y44" i="12"/>
  <c r="U10" i="12"/>
  <c r="Y10" i="12"/>
  <c r="AC20" i="12"/>
  <c r="AC30" i="12"/>
  <c r="U30" i="12"/>
  <c r="Y30" i="12"/>
  <c r="AC42" i="12"/>
  <c r="M17" i="12"/>
  <c r="Q17" i="12"/>
  <c r="AK24" i="12"/>
  <c r="Y11" i="12"/>
  <c r="Y18" i="12"/>
  <c r="Y25" i="12"/>
  <c r="Y32" i="12"/>
  <c r="Y12" i="12"/>
  <c r="Y19" i="12"/>
  <c r="Y26" i="12"/>
  <c r="Y33" i="12"/>
  <c r="Y40" i="12"/>
  <c r="Y13" i="12"/>
  <c r="Y20" i="12"/>
  <c r="Y27" i="12"/>
  <c r="Z30" i="12"/>
  <c r="AB30" i="12" s="1"/>
  <c r="Y34" i="12"/>
  <c r="Y41" i="12"/>
  <c r="Z44" i="12"/>
  <c r="AB44" i="12" s="1"/>
  <c r="Z10" i="12"/>
  <c r="AB10" i="12" s="1"/>
  <c r="AC10" i="12" s="1"/>
  <c r="M12" i="12"/>
  <c r="Y14" i="12"/>
  <c r="Z17" i="12"/>
  <c r="AB17" i="12" s="1"/>
  <c r="AC17" i="12" s="1"/>
  <c r="M19" i="12"/>
  <c r="Y21" i="12"/>
  <c r="Z24" i="12"/>
  <c r="AB24" i="12" s="1"/>
  <c r="AC24" i="12" s="1"/>
  <c r="M26" i="12"/>
  <c r="Y28" i="12"/>
  <c r="M33" i="12"/>
  <c r="Y35" i="12"/>
  <c r="Q39" i="12"/>
  <c r="M40" i="12"/>
  <c r="Y42" i="12"/>
  <c r="Q45" i="12"/>
  <c r="AC11" i="12"/>
  <c r="M13" i="12"/>
  <c r="AC18" i="12"/>
  <c r="M20" i="12"/>
  <c r="AC25" i="12"/>
  <c r="M27" i="12"/>
  <c r="AC32" i="12"/>
  <c r="M34" i="12"/>
  <c r="U38" i="12"/>
  <c r="M41" i="12"/>
  <c r="Z45" i="12"/>
  <c r="AB45" i="12" s="1"/>
  <c r="AC45" i="12" s="1"/>
  <c r="AC12" i="12"/>
  <c r="M14" i="12"/>
  <c r="AC19" i="12"/>
  <c r="M21" i="12"/>
  <c r="AC26" i="12"/>
  <c r="M28" i="12"/>
  <c r="AC33" i="12"/>
  <c r="M35" i="12"/>
  <c r="AC40" i="12"/>
  <c r="M42" i="12"/>
  <c r="Q29" i="11"/>
  <c r="Q22" i="11"/>
  <c r="Y29" i="11"/>
  <c r="AC29" i="11"/>
  <c r="U29" i="11"/>
  <c r="Q15" i="11"/>
  <c r="Q35" i="11"/>
  <c r="AK29" i="11"/>
  <c r="Y22" i="11"/>
  <c r="Y35" i="11"/>
  <c r="U35" i="11"/>
  <c r="AC21" i="11"/>
  <c r="AK22" i="11"/>
  <c r="Q34" i="11"/>
  <c r="Y15" i="11"/>
  <c r="AB35" i="11"/>
  <c r="AC35" i="11" s="1"/>
  <c r="AK35" i="11"/>
  <c r="Y14" i="11"/>
  <c r="L15" i="11"/>
  <c r="M15" i="11" s="1"/>
  <c r="M19" i="11"/>
  <c r="Y21" i="11"/>
  <c r="L22" i="11"/>
  <c r="M22" i="11" s="1"/>
  <c r="Y28" i="11"/>
  <c r="L29" i="11"/>
  <c r="M29" i="11" s="1"/>
  <c r="L35" i="11"/>
  <c r="M35" i="11" s="1"/>
  <c r="AC11" i="11"/>
  <c r="M13" i="11"/>
  <c r="U15" i="11"/>
  <c r="AC15" i="11"/>
  <c r="AC18" i="11"/>
  <c r="M20" i="11"/>
  <c r="U22" i="11"/>
  <c r="AC22" i="11"/>
  <c r="AC25" i="11"/>
  <c r="M27" i="11"/>
  <c r="U30" i="11"/>
  <c r="AC32" i="11"/>
  <c r="Y26" i="11"/>
  <c r="AC12" i="11"/>
  <c r="M14" i="11"/>
  <c r="AC19" i="11"/>
  <c r="M21" i="11"/>
  <c r="AC26" i="11"/>
  <c r="M28" i="11"/>
  <c r="AC33" i="11"/>
  <c r="U11" i="11"/>
  <c r="AC13" i="11"/>
  <c r="U18" i="11"/>
  <c r="AC20" i="11"/>
  <c r="U25" i="11"/>
  <c r="AC27" i="11"/>
  <c r="Y12" i="11"/>
  <c r="Y19" i="11"/>
  <c r="Y33" i="11"/>
  <c r="Y20" i="11"/>
  <c r="Y27" i="11"/>
  <c r="Y13" i="11"/>
  <c r="Q45" i="10"/>
  <c r="M45" i="10"/>
  <c r="Y45" i="10"/>
  <c r="U45" i="10"/>
  <c r="Q44" i="10"/>
  <c r="Q31" i="10"/>
  <c r="Q38" i="10"/>
  <c r="AK38" i="10"/>
  <c r="U38" i="10"/>
  <c r="Y44" i="10"/>
  <c r="Y14" i="10"/>
  <c r="Y29" i="10"/>
  <c r="AA31" i="10"/>
  <c r="AB31" i="10" s="1"/>
  <c r="AC31" i="10" s="1"/>
  <c r="Y36" i="10"/>
  <c r="AA38" i="10"/>
  <c r="AB38" i="10" s="1"/>
  <c r="AC38" i="10" s="1"/>
  <c r="Y43" i="10"/>
  <c r="Z45" i="10"/>
  <c r="AB45" i="10" s="1"/>
  <c r="AC45" i="10" s="1"/>
  <c r="Y15" i="10"/>
  <c r="Y22" i="10"/>
  <c r="Y30" i="10"/>
  <c r="Y37" i="10"/>
  <c r="AC20" i="10"/>
  <c r="AC27" i="10"/>
  <c r="Y10" i="10"/>
  <c r="U12" i="10"/>
  <c r="M15" i="10"/>
  <c r="Y17" i="10"/>
  <c r="U19" i="10"/>
  <c r="Q21" i="10"/>
  <c r="M22" i="10"/>
  <c r="Y24" i="10"/>
  <c r="U26" i="10"/>
  <c r="M30" i="10"/>
  <c r="U33" i="10"/>
  <c r="M37" i="10"/>
  <c r="U40" i="10"/>
  <c r="M9" i="10"/>
  <c r="AA13" i="10"/>
  <c r="AB13" i="10" s="1"/>
  <c r="AC13" i="10" s="1"/>
  <c r="AC14" i="10"/>
  <c r="M16" i="10"/>
  <c r="U20" i="10"/>
  <c r="M23" i="10"/>
  <c r="U27" i="10"/>
  <c r="AC29" i="10"/>
  <c r="U34" i="10"/>
  <c r="AC36" i="10"/>
  <c r="U41" i="10"/>
  <c r="AC43" i="10"/>
  <c r="M10" i="10"/>
  <c r="AC15" i="10"/>
  <c r="M17" i="10"/>
  <c r="AC22" i="10"/>
  <c r="M24" i="10"/>
  <c r="AC30" i="10"/>
  <c r="AC37" i="10"/>
  <c r="U17" i="9"/>
  <c r="Y17" i="9"/>
  <c r="U25" i="9"/>
  <c r="Y25" i="9"/>
  <c r="AK17" i="9"/>
  <c r="AK25" i="9"/>
  <c r="M31" i="9"/>
  <c r="AC20" i="9"/>
  <c r="U31" i="9"/>
  <c r="Y31" i="9"/>
  <c r="Q32" i="9"/>
  <c r="AC13" i="9"/>
  <c r="M17" i="9"/>
  <c r="AC32" i="9"/>
  <c r="Y32" i="9"/>
  <c r="U32" i="9"/>
  <c r="Y13" i="9"/>
  <c r="Y20" i="9"/>
  <c r="Y27" i="9"/>
  <c r="Y11" i="9"/>
  <c r="Y18" i="9"/>
  <c r="M12" i="9"/>
  <c r="M26" i="9"/>
  <c r="Y28" i="9"/>
  <c r="Z31" i="9"/>
  <c r="AB31" i="9" s="1"/>
  <c r="AC31" i="9" s="1"/>
  <c r="AC10" i="9"/>
  <c r="Z17" i="9"/>
  <c r="AB17" i="9" s="1"/>
  <c r="AC17" i="9" s="1"/>
  <c r="M19" i="9"/>
  <c r="U9" i="9"/>
  <c r="AC11" i="9"/>
  <c r="M13" i="9"/>
  <c r="AC18" i="9"/>
  <c r="M20" i="9"/>
  <c r="U24" i="9"/>
  <c r="M27" i="9"/>
  <c r="Y12" i="9"/>
  <c r="Y19" i="9"/>
  <c r="Y26" i="9"/>
  <c r="U10" i="9"/>
  <c r="AC12" i="9"/>
  <c r="M14" i="9"/>
  <c r="AC19" i="9"/>
  <c r="M21" i="9"/>
  <c r="AA25" i="9"/>
  <c r="AB25" i="9" s="1"/>
  <c r="AC25" i="9" s="1"/>
  <c r="AC26" i="9"/>
  <c r="M28" i="9"/>
  <c r="Q25" i="9"/>
  <c r="U15" i="8"/>
  <c r="Y15" i="8"/>
  <c r="AB41" i="8"/>
  <c r="AC41" i="8" s="1"/>
  <c r="Q27" i="8"/>
  <c r="Q34" i="8"/>
  <c r="M34" i="8"/>
  <c r="AC20" i="8"/>
  <c r="Q40" i="8"/>
  <c r="Q41" i="8"/>
  <c r="AC32" i="8"/>
  <c r="Y40" i="8"/>
  <c r="AC40" i="8"/>
  <c r="U40" i="8"/>
  <c r="AC12" i="8"/>
  <c r="M15" i="8"/>
  <c r="Q15" i="8"/>
  <c r="AK15" i="8"/>
  <c r="Q21" i="8"/>
  <c r="AC39" i="8"/>
  <c r="Y10" i="8"/>
  <c r="U12" i="8"/>
  <c r="Q14" i="8"/>
  <c r="Y17" i="8"/>
  <c r="U19" i="8"/>
  <c r="Y21" i="8"/>
  <c r="Y24" i="8"/>
  <c r="U26" i="8"/>
  <c r="Y31" i="8"/>
  <c r="U33" i="8"/>
  <c r="Z34" i="8"/>
  <c r="AB34" i="8" s="1"/>
  <c r="AC34" i="8" s="1"/>
  <c r="Y38" i="8"/>
  <c r="Y41" i="8"/>
  <c r="Y11" i="8"/>
  <c r="U13" i="8"/>
  <c r="U20" i="8"/>
  <c r="AC28" i="8"/>
  <c r="Y32" i="8"/>
  <c r="Y39" i="8"/>
  <c r="L40" i="8"/>
  <c r="M40" i="8" s="1"/>
  <c r="Y12" i="8"/>
  <c r="Z15" i="8"/>
  <c r="AB15" i="8" s="1"/>
  <c r="AC15" i="8" s="1"/>
  <c r="Y19" i="8"/>
  <c r="Y26" i="8"/>
  <c r="Y33" i="8"/>
  <c r="M38" i="8"/>
  <c r="Y20" i="8"/>
  <c r="AC10" i="8"/>
  <c r="M12" i="8"/>
  <c r="AC17" i="8"/>
  <c r="M19" i="8"/>
  <c r="U21" i="8"/>
  <c r="AC24" i="8"/>
  <c r="AC31" i="8"/>
  <c r="M33" i="8"/>
  <c r="AC38" i="8"/>
  <c r="U41" i="8"/>
  <c r="AC11" i="8"/>
  <c r="M13" i="8"/>
  <c r="M20" i="8"/>
  <c r="U23" i="8"/>
  <c r="U30" i="8"/>
  <c r="U37" i="8"/>
  <c r="Y13" i="8"/>
  <c r="AB10" i="7"/>
  <c r="Q24" i="7"/>
  <c r="M24" i="7"/>
  <c r="U42" i="7"/>
  <c r="AC42" i="7"/>
  <c r="Q51" i="7"/>
  <c r="M51" i="7"/>
  <c r="U57" i="7"/>
  <c r="AC57" i="7"/>
  <c r="Y73" i="7"/>
  <c r="U73" i="7"/>
  <c r="AC13" i="7"/>
  <c r="Y25" i="7"/>
  <c r="Q37" i="7"/>
  <c r="M37" i="7"/>
  <c r="Q44" i="7"/>
  <c r="M44" i="7"/>
  <c r="AC54" i="7"/>
  <c r="U54" i="7"/>
  <c r="M12" i="7"/>
  <c r="Z16" i="7"/>
  <c r="AB16" i="7" s="1"/>
  <c r="AC16" i="7" s="1"/>
  <c r="M36" i="7"/>
  <c r="M10" i="7"/>
  <c r="P10" i="7"/>
  <c r="Q10" i="7" s="1"/>
  <c r="Y12" i="7"/>
  <c r="Q23" i="7"/>
  <c r="M23" i="7"/>
  <c r="U29" i="7"/>
  <c r="AC29" i="7"/>
  <c r="AK46" i="7"/>
  <c r="AK48" i="7"/>
  <c r="U50" i="7"/>
  <c r="AC50" i="7"/>
  <c r="Q58" i="7"/>
  <c r="M58" i="7"/>
  <c r="M48" i="7"/>
  <c r="Q48" i="7"/>
  <c r="U11" i="7"/>
  <c r="Q17" i="7"/>
  <c r="U20" i="7"/>
  <c r="AC20" i="7"/>
  <c r="U30" i="7"/>
  <c r="AK31" i="7"/>
  <c r="U41" i="7"/>
  <c r="Y41" i="7"/>
  <c r="U43" i="7"/>
  <c r="AC43" i="7"/>
  <c r="U48" i="7"/>
  <c r="Y48" i="7"/>
  <c r="Y57" i="7"/>
  <c r="Y58" i="7"/>
  <c r="U61" i="7"/>
  <c r="Y61" i="7"/>
  <c r="U71" i="7"/>
  <c r="AC71" i="7"/>
  <c r="Y71" i="7"/>
  <c r="U74" i="7"/>
  <c r="Y74" i="7"/>
  <c r="U23" i="7"/>
  <c r="AC23" i="7"/>
  <c r="M41" i="7"/>
  <c r="Q41" i="7"/>
  <c r="Q43" i="7"/>
  <c r="M43" i="7"/>
  <c r="Q9" i="7"/>
  <c r="M9" i="7"/>
  <c r="AF10" i="7"/>
  <c r="AK10" i="7" s="1"/>
  <c r="Q12" i="7"/>
  <c r="U13" i="7"/>
  <c r="U16" i="7"/>
  <c r="M19" i="7"/>
  <c r="AK38" i="7"/>
  <c r="Y42" i="7"/>
  <c r="AB55" i="7"/>
  <c r="AC55" i="7" s="1"/>
  <c r="AK60" i="7"/>
  <c r="AB61" i="7"/>
  <c r="AC61" i="7" s="1"/>
  <c r="M67" i="7"/>
  <c r="Q67" i="7"/>
  <c r="U9" i="7"/>
  <c r="AC9" i="7"/>
  <c r="AC10" i="7"/>
  <c r="U10" i="7"/>
  <c r="Y14" i="7"/>
  <c r="M16" i="7"/>
  <c r="AK17" i="7"/>
  <c r="T25" i="7"/>
  <c r="F30" i="7"/>
  <c r="Y36" i="7"/>
  <c r="AK45" i="7"/>
  <c r="Y49" i="7"/>
  <c r="Y56" i="7"/>
  <c r="Y63" i="7"/>
  <c r="Y67" i="7"/>
  <c r="Y70" i="7"/>
  <c r="Z73" i="7"/>
  <c r="AB73" i="7" s="1"/>
  <c r="AC73" i="7" s="1"/>
  <c r="U18" i="7"/>
  <c r="AC27" i="7"/>
  <c r="U32" i="7"/>
  <c r="AC34" i="7"/>
  <c r="U39" i="7"/>
  <c r="U46" i="7"/>
  <c r="U53" i="7"/>
  <c r="U60" i="7"/>
  <c r="AC68" i="7"/>
  <c r="Z74" i="7"/>
  <c r="AB74" i="7" s="1"/>
  <c r="AC74" i="7" s="1"/>
  <c r="Y64" i="7"/>
  <c r="Z67" i="7"/>
  <c r="AB67" i="7" s="1"/>
  <c r="AC67" i="7" s="1"/>
  <c r="AC14" i="7"/>
  <c r="AC21" i="7"/>
  <c r="M25" i="7"/>
  <c r="AC28" i="7"/>
  <c r="AC35" i="7"/>
  <c r="Z41" i="7"/>
  <c r="AB41" i="7" s="1"/>
  <c r="AC41" i="7" s="1"/>
  <c r="Z48" i="7"/>
  <c r="AB48" i="7" s="1"/>
  <c r="AC48" i="7" s="1"/>
  <c r="M50" i="7"/>
  <c r="M57" i="7"/>
  <c r="AC62" i="7"/>
  <c r="M64" i="7"/>
  <c r="AC69" i="7"/>
  <c r="M71" i="7"/>
  <c r="M73" i="7"/>
  <c r="U27" i="7"/>
  <c r="AC49" i="7"/>
  <c r="AC56" i="7"/>
  <c r="AC63" i="7"/>
  <c r="M65" i="7"/>
  <c r="U67" i="7"/>
  <c r="U68" i="7"/>
  <c r="AC70" i="7"/>
  <c r="M72" i="7"/>
  <c r="U34" i="7"/>
  <c r="U14" i="7"/>
  <c r="M17" i="7"/>
  <c r="U21" i="7"/>
  <c r="U28" i="7"/>
  <c r="M31" i="7"/>
  <c r="U35" i="7"/>
  <c r="M38" i="7"/>
  <c r="M45" i="7"/>
  <c r="M52" i="7"/>
  <c r="U55" i="7"/>
  <c r="M59" i="7"/>
  <c r="U62" i="7"/>
  <c r="AC64" i="7"/>
  <c r="M66" i="7"/>
  <c r="U69" i="7"/>
  <c r="AA36" i="7"/>
  <c r="AB36" i="7" s="1"/>
  <c r="AC36" i="7" s="1"/>
  <c r="M23" i="6"/>
  <c r="Y12" i="6"/>
  <c r="U12" i="6"/>
  <c r="U23" i="6"/>
  <c r="Y23" i="6"/>
  <c r="AB12" i="6"/>
  <c r="AC12" i="6" s="1"/>
  <c r="M22" i="6"/>
  <c r="Q22" i="6"/>
  <c r="AK22" i="6"/>
  <c r="AC17" i="6"/>
  <c r="U17" i="6"/>
  <c r="Y17" i="6"/>
  <c r="U22" i="6"/>
  <c r="Y22" i="6"/>
  <c r="Q12" i="6"/>
  <c r="AC9" i="6"/>
  <c r="AC16" i="6"/>
  <c r="Y19" i="6"/>
  <c r="Z22" i="6"/>
  <c r="AB22" i="6" s="1"/>
  <c r="AC22" i="6" s="1"/>
  <c r="AC10" i="6"/>
  <c r="U15" i="6"/>
  <c r="Q17" i="6"/>
  <c r="M18" i="6"/>
  <c r="Q23" i="6"/>
  <c r="U9" i="6"/>
  <c r="AC11" i="6"/>
  <c r="U16" i="6"/>
  <c r="M19" i="6"/>
  <c r="Z23" i="6"/>
  <c r="AB23" i="6" s="1"/>
  <c r="AC23" i="6" s="1"/>
  <c r="Y11" i="6"/>
  <c r="M13" i="6"/>
  <c r="AC18" i="6"/>
  <c r="M20" i="6"/>
  <c r="Q37" i="5"/>
  <c r="Y36" i="5"/>
  <c r="U36" i="5"/>
  <c r="AC10" i="5"/>
  <c r="Q15" i="5"/>
  <c r="Y22" i="5"/>
  <c r="AC22" i="5"/>
  <c r="U22" i="5"/>
  <c r="AB36" i="5"/>
  <c r="AC36" i="5" s="1"/>
  <c r="AK36" i="5"/>
  <c r="Y15" i="5"/>
  <c r="AC15" i="5"/>
  <c r="U15" i="5"/>
  <c r="Q30" i="5"/>
  <c r="M30" i="5"/>
  <c r="AC37" i="5"/>
  <c r="AK22" i="5"/>
  <c r="Y30" i="5"/>
  <c r="U30" i="5"/>
  <c r="AC9" i="5"/>
  <c r="AK15" i="5"/>
  <c r="Q10" i="5"/>
  <c r="AK30" i="5"/>
  <c r="U9" i="5"/>
  <c r="Y14" i="5"/>
  <c r="L15" i="5"/>
  <c r="Y21" i="5"/>
  <c r="L22" i="5"/>
  <c r="M22" i="5" s="1"/>
  <c r="Q24" i="5"/>
  <c r="Y28" i="5"/>
  <c r="Q31" i="5"/>
  <c r="Y35" i="5"/>
  <c r="L36" i="5"/>
  <c r="Y10" i="5"/>
  <c r="Y13" i="5"/>
  <c r="Q16" i="5"/>
  <c r="Y20" i="5"/>
  <c r="Q23" i="5"/>
  <c r="Y27" i="5"/>
  <c r="Z30" i="5"/>
  <c r="AB30" i="5" s="1"/>
  <c r="AC30" i="5" s="1"/>
  <c r="Y34" i="5"/>
  <c r="AC11" i="5"/>
  <c r="M15" i="5"/>
  <c r="U16" i="5"/>
  <c r="AC18" i="5"/>
  <c r="U23" i="5"/>
  <c r="AC25" i="5"/>
  <c r="AC32" i="5"/>
  <c r="M36" i="5"/>
  <c r="U10" i="5"/>
  <c r="AC13" i="5"/>
  <c r="AC20" i="5"/>
  <c r="AC27" i="5"/>
  <c r="AC34" i="5"/>
  <c r="U37" i="5"/>
  <c r="AC14" i="5"/>
  <c r="AC21" i="5"/>
  <c r="AC28" i="5"/>
  <c r="AC35" i="5"/>
  <c r="Y9" i="5"/>
  <c r="Y48" i="4"/>
  <c r="U48" i="4"/>
  <c r="AC11" i="4"/>
  <c r="U11" i="4"/>
  <c r="Y11" i="4"/>
  <c r="Q36" i="4"/>
  <c r="M36" i="4"/>
  <c r="AK36" i="4"/>
  <c r="AK48" i="4"/>
  <c r="AB55" i="4"/>
  <c r="AC55" i="4" s="1"/>
  <c r="Q20" i="4"/>
  <c r="M20" i="4"/>
  <c r="Y20" i="4"/>
  <c r="U20" i="4"/>
  <c r="Q28" i="4"/>
  <c r="Y36" i="4"/>
  <c r="U36" i="4"/>
  <c r="M54" i="4"/>
  <c r="Q55" i="4"/>
  <c r="Q41" i="4"/>
  <c r="M41" i="4"/>
  <c r="U54" i="4"/>
  <c r="Y54" i="4"/>
  <c r="U41" i="4"/>
  <c r="Y41" i="4"/>
  <c r="Q48" i="4"/>
  <c r="M48" i="4"/>
  <c r="AA36" i="4"/>
  <c r="AB36" i="4" s="1"/>
  <c r="AC36" i="4" s="1"/>
  <c r="Y13" i="4"/>
  <c r="Y35" i="4"/>
  <c r="Q11" i="4"/>
  <c r="M12" i="4"/>
  <c r="Y14" i="4"/>
  <c r="Y21" i="4"/>
  <c r="M27" i="4"/>
  <c r="AC32" i="4"/>
  <c r="M34" i="4"/>
  <c r="Y42" i="4"/>
  <c r="Y49" i="4"/>
  <c r="AC53" i="4"/>
  <c r="Y12" i="4"/>
  <c r="U10" i="4"/>
  <c r="M13" i="4"/>
  <c r="U17" i="4"/>
  <c r="AC19" i="4"/>
  <c r="U24" i="4"/>
  <c r="AC26" i="4"/>
  <c r="U31" i="4"/>
  <c r="AC33" i="4"/>
  <c r="M35" i="4"/>
  <c r="U38" i="4"/>
  <c r="AC40" i="4"/>
  <c r="U45" i="4"/>
  <c r="AC47" i="4"/>
  <c r="U52" i="4"/>
  <c r="Q54" i="4"/>
  <c r="Y27" i="4"/>
  <c r="Y34" i="4"/>
  <c r="AC12" i="4"/>
  <c r="M14" i="4"/>
  <c r="U18" i="4"/>
  <c r="M21" i="4"/>
  <c r="U25" i="4"/>
  <c r="AC27" i="4"/>
  <c r="U32" i="4"/>
  <c r="AC34" i="4"/>
  <c r="U39" i="4"/>
  <c r="M42" i="4"/>
  <c r="U46" i="4"/>
  <c r="M49" i="4"/>
  <c r="U53" i="4"/>
  <c r="AC35" i="4"/>
  <c r="Z41" i="4"/>
  <c r="AB41" i="4" s="1"/>
  <c r="AC41" i="4" s="1"/>
  <c r="Z48" i="4"/>
  <c r="AB48" i="4" s="1"/>
  <c r="AC48" i="4" s="1"/>
  <c r="AA54" i="4"/>
  <c r="AB54" i="4" s="1"/>
  <c r="AC54" i="4" s="1"/>
  <c r="AC13" i="4"/>
  <c r="Z20" i="4"/>
  <c r="AB20" i="4" s="1"/>
  <c r="AC20" i="4" s="1"/>
  <c r="Y28" i="3"/>
  <c r="U28" i="3"/>
  <c r="AC12" i="3"/>
  <c r="AC13" i="3"/>
  <c r="AK28" i="3"/>
  <c r="AC21" i="3"/>
  <c r="Y10" i="3"/>
  <c r="U12" i="3"/>
  <c r="AC14" i="3"/>
  <c r="Y18" i="3"/>
  <c r="AC22" i="3"/>
  <c r="Y26" i="3"/>
  <c r="U13" i="3"/>
  <c r="Q15" i="3"/>
  <c r="AC15" i="3"/>
  <c r="U21" i="3"/>
  <c r="Q23" i="3"/>
  <c r="AC23" i="3"/>
  <c r="M25" i="3"/>
  <c r="L28" i="3"/>
  <c r="M28" i="3" s="1"/>
  <c r="Y12" i="3"/>
  <c r="U14" i="3"/>
  <c r="Y20" i="3"/>
  <c r="AC9" i="3"/>
  <c r="M11" i="3"/>
  <c r="Y13" i="3"/>
  <c r="AC17" i="3"/>
  <c r="M19" i="3"/>
  <c r="Y21" i="3"/>
  <c r="AC25" i="3"/>
  <c r="M27" i="3"/>
  <c r="U9" i="3"/>
  <c r="M13" i="3"/>
  <c r="U17" i="3"/>
  <c r="M21" i="3"/>
  <c r="U25" i="3"/>
  <c r="U17" i="2"/>
  <c r="Y17" i="2"/>
  <c r="Q17" i="2"/>
  <c r="Q9" i="2"/>
  <c r="AC9" i="2"/>
  <c r="M11" i="2"/>
  <c r="Y13" i="2"/>
  <c r="AC10" i="2"/>
  <c r="U16" i="2"/>
  <c r="U9" i="2"/>
  <c r="AC11" i="2"/>
  <c r="M13" i="2"/>
  <c r="Y15" i="2"/>
  <c r="U10" i="2"/>
  <c r="AC12" i="2"/>
  <c r="AC18" i="1"/>
  <c r="U18" i="1"/>
  <c r="U9" i="1"/>
  <c r="AC11" i="1"/>
  <c r="Y15" i="1"/>
  <c r="U17" i="1"/>
  <c r="U10" i="1"/>
  <c r="Q12" i="1"/>
  <c r="AC12" i="1"/>
  <c r="M14" i="1"/>
  <c r="Y9" i="1"/>
  <c r="Y17" i="1"/>
  <c r="U12" i="1"/>
  <c r="AC14" i="1"/>
  <c r="M16" i="1"/>
  <c r="M10" i="1"/>
  <c r="AK36" i="7" l="1"/>
  <c r="U36" i="7"/>
  <c r="AC21" i="10"/>
  <c r="U21" i="10"/>
  <c r="Y21" i="10"/>
  <c r="AK31" i="10"/>
  <c r="U31" i="10"/>
  <c r="M18" i="1"/>
  <c r="Q18" i="1"/>
  <c r="U25" i="7"/>
  <c r="AK25" i="7"/>
  <c r="Q30" i="7"/>
  <c r="M30" i="7"/>
</calcChain>
</file>

<file path=xl/sharedStrings.xml><?xml version="1.0" encoding="utf-8"?>
<sst xmlns="http://schemas.openxmlformats.org/spreadsheetml/2006/main" count="1719" uniqueCount="618">
  <si>
    <t/>
  </si>
  <si>
    <t>STATEMENT OF CAPITAL AND OPERATING REVENUE FOR THE 3rd Quarter Ended 31 March 2026</t>
  </si>
  <si>
    <t>Figures Finalised as at 2026/05/05</t>
  </si>
  <si>
    <t>Main appropriation</t>
  </si>
  <si>
    <t>Adjusted Budget</t>
  </si>
  <si>
    <t>First Quarter 2025/26</t>
  </si>
  <si>
    <t>Second Quarter 2025/26</t>
  </si>
  <si>
    <t>Third Quarter 2025/26</t>
  </si>
  <si>
    <t>Fourth Quarter 2025/26</t>
  </si>
  <si>
    <t>Year to date: 31 March 2026</t>
  </si>
  <si>
    <t>Third Quarter 2024/25</t>
  </si>
  <si>
    <t>R thousands</t>
  </si>
  <si>
    <t>Code</t>
  </si>
  <si>
    <t>Operating Revenue</t>
  </si>
  <si>
    <t>Capital Revenue</t>
  </si>
  <si>
    <t>Total</t>
  </si>
  <si>
    <t>1st Q as % of Main app</t>
  </si>
  <si>
    <t>2nd Q as % of Main app</t>
  </si>
  <si>
    <t>3rd Q as % of adj budget</t>
  </si>
  <si>
    <t>4th Q as % of adj budget</t>
  </si>
  <si>
    <t>Total Revenue as % of adj budget</t>
  </si>
  <si>
    <t>Q3 of 2024/25 to Q3 of 2025/26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</si>
  <si>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</si>
  <si>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</si>
  <si>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</si>
  <si>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</si>
  <si>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</si>
  <si>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</si>
  <si>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</si>
  <si>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</si>
  <si>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</si>
  <si>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</si>
  <si>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</si>
  <si>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</si>
  <si>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</si>
  <si>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</si>
  <si>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</si>
  <si>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</si>
  <si>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</si>
  <si>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</si>
  <si>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</si>
  <si>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</si>
  <si>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STATEMENT OF CAPITAL AND OPERATING REVENUE FOR THE 3rd Quarter Ended 31 March 2026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</si>
  <si>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</si>
  <si>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</si>
  <si>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</si>
  <si>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</si>
  <si>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</si>
  <si>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</si>
  <si>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</si>
  <si>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</si>
  <si>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</si>
  <si>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</si>
  <si>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</si>
  <si>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</si>
  <si>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</si>
  <si>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</si>
  <si>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</si>
  <si>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</si>
  <si>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</si>
  <si>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Summary per Top 19</t>
  </si>
  <si>
    <t>Matjhabeng</t>
  </si>
  <si>
    <t>FS184</t>
  </si>
  <si>
    <t>Emfuleni</t>
  </si>
  <si>
    <t>GT421</t>
  </si>
  <si>
    <t>Mogale City</t>
  </si>
  <si>
    <t>GT481</t>
  </si>
  <si>
    <t>Msunduzi</t>
  </si>
  <si>
    <t>KZN225</t>
  </si>
  <si>
    <t>Newcastle</t>
  </si>
  <si>
    <t>KZN252</t>
  </si>
  <si>
    <t>uMhlathuze</t>
  </si>
  <si>
    <t>KZN282</t>
  </si>
  <si>
    <t>Polokwane</t>
  </si>
  <si>
    <t>LIM354</t>
  </si>
  <si>
    <t>Govan Mbeki</t>
  </si>
  <si>
    <t>MP307</t>
  </si>
  <si>
    <t>Emalahleni (MP)</t>
  </si>
  <si>
    <t>MP312</t>
  </si>
  <si>
    <t>Steve Tshwete</t>
  </si>
  <si>
    <t>MP313</t>
  </si>
  <si>
    <t>City of Mbombela</t>
  </si>
  <si>
    <t>MP326</t>
  </si>
  <si>
    <t>Sol Plaatje</t>
  </si>
  <si>
    <t>NC091</t>
  </si>
  <si>
    <t>Madibeng</t>
  </si>
  <si>
    <t>NW372</t>
  </si>
  <si>
    <t>Rustenburg</t>
  </si>
  <si>
    <t>NW373</t>
  </si>
  <si>
    <t>City of Matlosana</t>
  </si>
  <si>
    <t>NW403</t>
  </si>
  <si>
    <t>J B Marks</t>
  </si>
  <si>
    <t>NW405</t>
  </si>
  <si>
    <t>Drakenstein</t>
  </si>
  <si>
    <t>WC023</t>
  </si>
  <si>
    <t>Stellenbosch</t>
  </si>
  <si>
    <t>WC024</t>
  </si>
  <si>
    <t>George</t>
  </si>
  <si>
    <t>WC044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</si>
  <si>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</si>
  <si>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</si>
  <si>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</si>
  <si>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</si>
  <si>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</si>
  <si>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</si>
  <si>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</si>
  <si>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</si>
  <si>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</si>
  <si>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</si>
  <si>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</si>
  <si>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</si>
  <si>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</si>
  <si>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</si>
  <si>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</si>
  <si>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</si>
  <si>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</si>
  <si>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</si>
  <si>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</si>
  <si>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</si>
  <si>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</si>
  <si>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</si>
  <si>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</si>
  <si>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</si>
  <si>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</si>
  <si>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</si>
  <si>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</si>
  <si>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</si>
  <si>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</si>
  <si>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</si>
  <si>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</si>
  <si>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</si>
  <si>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</si>
  <si>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</si>
  <si>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</si>
  <si>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</si>
  <si>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</si>
  <si>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</si>
  <si>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Vuyisile Mini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</si>
  <si>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</si>
  <si>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</si>
  <si>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</si>
  <si>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</si>
  <si>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</si>
  <si>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</si>
  <si>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</si>
  <si>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</si>
  <si>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</si>
  <si>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</si>
  <si>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</si>
  <si>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</si>
  <si>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</si>
  <si>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</si>
  <si>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</si>
  <si>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</si>
  <si>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</si>
  <si>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</si>
  <si>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</si>
  <si>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</si>
  <si>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</si>
  <si>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</si>
  <si>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</si>
  <si>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</si>
  <si>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</si>
  <si>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</si>
  <si>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</si>
  <si>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Kumkani 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</si>
  <si>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</si>
  <si>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</si>
  <si>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</si>
  <si>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</si>
  <si>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</si>
  <si>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</si>
  <si>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</si>
  <si>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</si>
  <si>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</si>
  <si>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</si>
  <si>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</si>
  <si>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</si>
  <si>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</si>
  <si>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</si>
  <si>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</si>
  <si>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</si>
  <si>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</si>
  <si>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</si>
  <si>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</si>
  <si>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</si>
  <si>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</si>
  <si>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</si>
  <si>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</si>
  <si>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</si>
  <si>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</si>
  <si>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</si>
  <si>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</si>
  <si>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</si>
  <si>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</si>
  <si>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</si>
  <si>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</si>
  <si>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</si>
  <si>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</si>
  <si>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</si>
  <si>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</si>
  <si>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</si>
  <si>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</si>
  <si>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</si>
  <si>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</si>
  <si>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</si>
  <si>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</si>
  <si>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</si>
  <si>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</si>
  <si>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</si>
  <si>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</si>
  <si>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</si>
  <si>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</si>
  <si>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</si>
  <si>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</si>
  <si>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</si>
  <si>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</si>
  <si>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</si>
  <si>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</si>
  <si>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</si>
  <si>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</si>
  <si>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</si>
  <si>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</si>
  <si>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</si>
  <si>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</si>
  <si>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</si>
  <si>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</si>
  <si>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</si>
  <si>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</si>
  <si>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</si>
  <si>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</si>
  <si>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Midvaal</t>
  </si>
  <si>
    <t>GT422</t>
  </si>
  <si>
    <t>Lesedi</t>
  </si>
  <si>
    <t>GT423</t>
  </si>
  <si>
    <t>Sedibeng</t>
  </si>
  <si>
    <t>DC42</t>
  </si>
  <si>
    <t>Total Sedibeng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</si>
  <si>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</si>
  <si>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</si>
  <si>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</si>
  <si>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</si>
  <si>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</si>
  <si>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</si>
  <si>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</si>
  <si>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</si>
  <si>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</si>
  <si>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</si>
  <si>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</si>
  <si>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</si>
  <si>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</si>
  <si>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</si>
  <si>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</si>
  <si>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</si>
  <si>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</si>
  <si>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</si>
  <si>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</si>
  <si>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</si>
  <si>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</si>
  <si>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</si>
  <si>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</si>
  <si>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</si>
  <si>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</si>
  <si>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</si>
  <si>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</si>
  <si>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</si>
  <si>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</si>
  <si>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</si>
  <si>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</si>
  <si>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</si>
  <si>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</si>
  <si>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</si>
  <si>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</si>
  <si>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</si>
  <si>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</si>
  <si>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</si>
  <si>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</si>
  <si>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</si>
  <si>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</si>
  <si>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</si>
  <si>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</si>
  <si>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</si>
  <si>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</si>
  <si>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</si>
  <si>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</si>
  <si>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</si>
  <si>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</si>
  <si>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</si>
  <si>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</si>
  <si>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</si>
  <si>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</si>
  <si>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</si>
  <si>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</si>
  <si>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</si>
  <si>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</si>
  <si>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</si>
  <si>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</si>
  <si>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</si>
  <si>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</si>
  <si>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</si>
  <si>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</si>
  <si>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</si>
  <si>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</si>
  <si>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</si>
  <si>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</si>
  <si>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</si>
  <si>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</si>
  <si>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</si>
  <si>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</si>
  <si>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</si>
  <si>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</si>
  <si>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</si>
  <si>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</si>
  <si>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</si>
  <si>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</si>
  <si>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</si>
  <si>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</si>
  <si>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</si>
  <si>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</si>
  <si>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</si>
  <si>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</si>
  <si>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</si>
  <si>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</si>
  <si>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</si>
  <si>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</si>
  <si>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</si>
  <si>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</si>
  <si>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</si>
  <si>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</si>
  <si>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</si>
  <si>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</si>
  <si>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</si>
  <si>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</si>
  <si>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</si>
  <si>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</si>
  <si>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</si>
  <si>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</si>
  <si>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</si>
  <si>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</si>
  <si>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</si>
  <si>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</si>
  <si>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</si>
  <si>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</si>
  <si>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</si>
  <si>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</si>
  <si>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</si>
  <si>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</si>
  <si>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</si>
  <si>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</si>
  <si>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</si>
  <si>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</si>
  <si>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</si>
  <si>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</si>
  <si>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</si>
  <si>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</si>
  <si>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</si>
  <si>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</si>
  <si>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</si>
  <si>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</si>
  <si>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</si>
  <si>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</si>
  <si>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</si>
  <si>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</si>
  <si>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</si>
  <si>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</si>
  <si>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</si>
  <si>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</si>
  <si>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</si>
  <si>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</si>
  <si>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</si>
  <si>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</si>
  <si>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</si>
  <si>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</si>
  <si>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</si>
  <si>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</si>
  <si>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</si>
  <si>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</si>
  <si>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</si>
  <si>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</si>
  <si>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</si>
  <si>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</si>
  <si>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</si>
  <si>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</si>
  <si>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</si>
  <si>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</si>
  <si>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</si>
  <si>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</si>
  <si>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</si>
  <si>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</si>
  <si>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</si>
  <si>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</si>
  <si>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</si>
  <si>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</si>
  <si>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</si>
  <si>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</si>
  <si>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</si>
  <si>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</si>
  <si>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</si>
  <si>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</si>
  <si>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</si>
  <si>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</si>
  <si>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</si>
  <si>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</si>
  <si>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</si>
  <si>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</si>
  <si>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</si>
  <si>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</si>
  <si>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</si>
  <si>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</si>
  <si>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</si>
  <si>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</si>
  <si>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</si>
  <si>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</si>
  <si>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</si>
  <si>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</si>
  <si>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</si>
  <si>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</si>
  <si>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</si>
  <si>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</si>
  <si>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</si>
  <si>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</si>
  <si>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</si>
  <si>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</si>
  <si>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</si>
  <si>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</si>
  <si>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</si>
  <si>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</si>
  <si>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Gert Sibande</t>
  </si>
  <si>
    <t>DC30</t>
  </si>
  <si>
    <t>Total Gert Sibande</t>
  </si>
  <si>
    <t>Victor Khanye</t>
  </si>
  <si>
    <t>MP311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</si>
  <si>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</si>
  <si>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</si>
  <si>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</si>
  <si>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</si>
  <si>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</si>
  <si>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</si>
  <si>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</si>
  <si>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</si>
  <si>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</si>
  <si>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</si>
  <si>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</si>
  <si>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</si>
  <si>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</si>
  <si>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</si>
  <si>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</si>
  <si>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Ehlanzeni</t>
  </si>
  <si>
    <t>DC32</t>
  </si>
  <si>
    <t>Total Ehlanzeni</t>
  </si>
  <si>
    <t>Total Mpumalanga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</si>
  <si>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</si>
  <si>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</si>
  <si>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</si>
  <si>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</si>
  <si>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</si>
  <si>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</si>
  <si>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</si>
  <si>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</si>
  <si>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</si>
  <si>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</si>
  <si>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</si>
  <si>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</si>
  <si>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</si>
  <si>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</si>
  <si>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</si>
  <si>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</si>
  <si>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</si>
  <si>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</si>
  <si>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</si>
  <si>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</si>
  <si>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</si>
  <si>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</si>
  <si>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</si>
  <si>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</si>
  <si>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</si>
  <si>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</si>
  <si>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</si>
  <si>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</si>
  <si>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</si>
  <si>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</si>
  <si>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</si>
  <si>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</si>
  <si>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</si>
  <si>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</si>
  <si>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</si>
  <si>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</si>
  <si>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</si>
  <si>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</si>
  <si>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</si>
  <si>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</si>
  <si>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</si>
  <si>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</si>
  <si>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</si>
  <si>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</si>
  <si>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</si>
  <si>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</si>
  <si>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</si>
  <si>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</si>
  <si>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</si>
  <si>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</si>
  <si>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</si>
  <si>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</si>
  <si>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</si>
  <si>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</si>
  <si>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</si>
  <si>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</si>
  <si>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</si>
  <si>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</si>
  <si>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</si>
  <si>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</si>
  <si>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</si>
  <si>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</si>
  <si>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</si>
  <si>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</si>
  <si>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</si>
  <si>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</si>
  <si>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Moretele</t>
  </si>
  <si>
    <t>NW371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</si>
  <si>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</si>
  <si>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</si>
  <si>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</si>
  <si>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</si>
  <si>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</si>
  <si>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</si>
  <si>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</si>
  <si>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</si>
  <si>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</si>
  <si>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</si>
  <si>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</si>
  <si>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</si>
  <si>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</si>
  <si>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</si>
  <si>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</si>
  <si>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</si>
  <si>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</si>
  <si>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</si>
  <si>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</si>
  <si>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</si>
  <si>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</si>
  <si>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</si>
  <si>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</si>
  <si>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</si>
  <si>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</si>
  <si>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</si>
  <si>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</si>
  <si>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</si>
  <si>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</si>
  <si>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</si>
  <si>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</si>
  <si>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</si>
  <si>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</si>
  <si>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Maquassi Hills</t>
  </si>
  <si>
    <t>NW404</t>
  </si>
  <si>
    <t>Dr Kenneth Kaunda</t>
  </si>
  <si>
    <t>DC40</t>
  </si>
  <si>
    <t>Total Dr Kenneth Kaunda</t>
  </si>
  <si>
    <t>Total North West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</si>
  <si>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</si>
  <si>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</si>
  <si>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</si>
  <si>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</si>
  <si>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</si>
  <si>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</si>
  <si>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</si>
  <si>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</si>
  <si>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</si>
  <si>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</si>
  <si>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</si>
  <si>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</si>
  <si>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</si>
  <si>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</si>
  <si>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</si>
  <si>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</si>
  <si>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</si>
  <si>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</si>
  <si>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</si>
  <si>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</si>
  <si>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</si>
  <si>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</si>
  <si>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</si>
  <si>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</si>
  <si>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</si>
  <si>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</si>
  <si>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</si>
  <si>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</si>
  <si>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</si>
  <si>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</si>
  <si>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</si>
  <si>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</si>
  <si>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</si>
  <si>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</si>
  <si>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</si>
  <si>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</si>
  <si>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</si>
  <si>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</si>
  <si>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</si>
  <si>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</si>
  <si>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</si>
  <si>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</si>
  <si>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</si>
  <si>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</si>
  <si>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</si>
  <si>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</si>
  <si>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</si>
  <si>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</si>
  <si>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</si>
  <si>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</si>
  <si>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</si>
  <si>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</si>
  <si>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</si>
  <si>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</si>
  <si>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</si>
  <si>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</si>
  <si>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</si>
  <si>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</si>
  <si>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</si>
  <si>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Total Top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</si>
</sst>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 &quot;?_);_(@_)"/>
    <numFmt numFmtId="165" formatCode="_(* #,##0,_);_(* \(#,##0,\);_(* &quot;- &quot;?_);_(@_)"/>
    <numFmt numFmtId="166" formatCode="0.0%;\(0.0%\);_(* &quot; - &quot;?_);_(@_)"/>
  </numFmts>
  <fonts count="10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/>
    <xf numFmtId="0" fontId="7" fillId="0" borderId="0" xfId="0" applyFont="1"/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3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8" fillId="0" borderId="18" xfId="0" applyFont="1" applyBorder="1" applyAlignment="1">
      <alignment horizontal="left" indent="1"/>
    </xf>
    <xf numFmtId="0" fontId="8" fillId="0" borderId="17" xfId="0" applyFont="1" applyBorder="1" applyAlignment="1">
      <alignment wrapText="1"/>
    </xf>
    <xf numFmtId="0" fontId="7" fillId="0" borderId="18" xfId="0" applyFont="1" applyBorder="1" applyAlignment="1">
      <alignment horizontal="left" indent="1"/>
    </xf>
    <xf numFmtId="0" fontId="6" fillId="0" borderId="17" xfId="0" applyFont="1" applyBorder="1"/>
    <xf numFmtId="0" fontId="6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7" fillId="0" borderId="0" xfId="0" applyNumberFormat="1" applyFont="1" applyAlignment="1">
      <alignment horizontal="left" indent="2"/>
    </xf>
    <xf numFmtId="0" fontId="6" fillId="0" borderId="18" xfId="0" applyFont="1" applyBorder="1" applyAlignment="1">
      <alignment horizontal="left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wrapText="1"/>
    </xf>
    <xf numFmtId="0" fontId="0" fillId="0" borderId="19" xfId="0" applyBorder="1"/>
    <xf numFmtId="0" fontId="0" fillId="0" borderId="19" xfId="0" applyBorder="1" applyAlignment="1">
      <alignment horizontal="left" indent="1"/>
    </xf>
    <xf numFmtId="0" fontId="8" fillId="0" borderId="19" xfId="0" applyFont="1" applyBorder="1" applyAlignment="1">
      <alignment wrapText="1"/>
    </xf>
    <xf numFmtId="0" fontId="0" fillId="0" borderId="13" xfId="0" applyBorder="1"/>
    <xf numFmtId="0" fontId="0" fillId="0" borderId="13" xfId="0" applyBorder="1" applyAlignment="1">
      <alignment horizontal="left" indent="1"/>
    </xf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0" borderId="13" xfId="0" applyFont="1" applyBorder="1" applyAlignment="1">
      <alignment wrapText="1"/>
    </xf>
    <xf numFmtId="0" fontId="2" fillId="0" borderId="13" xfId="0" applyFont="1" applyBorder="1" applyAlignment="1">
      <alignment horizontal="left" wrapText="1" inden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3" xfId="0" applyFont="1" applyBorder="1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5" fontId="7" fillId="0" borderId="20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9" fillId="0" borderId="20" xfId="0" applyNumberFormat="1" applyFont="1" applyBorder="1"/>
    <xf numFmtId="165" fontId="9" fillId="0" borderId="21" xfId="0" applyNumberFormat="1" applyFont="1" applyBorder="1"/>
    <xf numFmtId="165" fontId="9" fillId="0" borderId="23" xfId="0" applyNumberFormat="1" applyFont="1" applyBorder="1"/>
    <xf numFmtId="165" fontId="9" fillId="0" borderId="9" xfId="0" applyNumberFormat="1" applyFont="1" applyBorder="1"/>
    <xf numFmtId="165" fontId="9" fillId="0" borderId="24" xfId="0" applyNumberFormat="1" applyFont="1" applyBorder="1"/>
    <xf numFmtId="165" fontId="9" fillId="0" borderId="1" xfId="0" applyNumberFormat="1" applyFont="1" applyBorder="1"/>
    <xf numFmtId="165" fontId="9" fillId="0" borderId="25" xfId="0" applyNumberFormat="1" applyFont="1" applyBorder="1"/>
    <xf numFmtId="165" fontId="7" fillId="0" borderId="0" xfId="0" applyNumberFormat="1" applyFont="1"/>
    <xf numFmtId="165" fontId="0" fillId="0" borderId="0" xfId="0" applyNumberFormat="1"/>
    <xf numFmtId="165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7" fillId="0" borderId="25" xfId="0" applyNumberFormat="1" applyFont="1" applyBorder="1"/>
    <xf numFmtId="165" fontId="7" fillId="0" borderId="24" xfId="0" applyNumberFormat="1" applyFont="1" applyBorder="1"/>
    <xf numFmtId="165" fontId="7" fillId="0" borderId="27" xfId="0" applyNumberFormat="1" applyFont="1" applyBorder="1"/>
    <xf numFmtId="165" fontId="7" fillId="0" borderId="19" xfId="0" applyNumberFormat="1" applyFont="1" applyBorder="1"/>
    <xf numFmtId="166" fontId="7" fillId="0" borderId="18" xfId="0" applyNumberFormat="1" applyFont="1" applyBorder="1"/>
    <xf numFmtId="166" fontId="9" fillId="0" borderId="18" xfId="0" applyNumberFormat="1" applyFont="1" applyBorder="1"/>
    <xf numFmtId="166" fontId="9" fillId="0" borderId="26" xfId="0" applyNumberFormat="1" applyFont="1" applyBorder="1"/>
    <xf numFmtId="166" fontId="7" fillId="0" borderId="0" xfId="0" applyNumberFormat="1" applyFont="1"/>
    <xf numFmtId="166" fontId="0" fillId="0" borderId="0" xfId="0" applyNumberFormat="1"/>
    <xf numFmtId="166" fontId="1" fillId="0" borderId="23" xfId="0" applyNumberFormat="1" applyFont="1" applyBorder="1" applyAlignment="1">
      <alignment horizontal="right"/>
    </xf>
    <xf numFmtId="166" fontId="3" fillId="0" borderId="23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7" fillId="0" borderId="10" xfId="0" applyNumberFormat="1" applyFont="1" applyBorder="1"/>
    <xf numFmtId="166" fontId="7" fillId="0" borderId="19" xfId="0" applyNumberFormat="1" applyFont="1" applyBorder="1"/>
    <xf numFmtId="165" fontId="8" fillId="0" borderId="20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5" fontId="8" fillId="0" borderId="21" xfId="0" applyNumberFormat="1" applyFont="1" applyBorder="1" applyAlignment="1">
      <alignment horizontal="right" wrapText="1"/>
    </xf>
    <xf numFmtId="165" fontId="6" fillId="0" borderId="2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21" xfId="0" applyNumberFormat="1" applyFont="1" applyBorder="1" applyAlignment="1">
      <alignment horizontal="right"/>
    </xf>
    <xf numFmtId="165" fontId="6" fillId="0" borderId="20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165" fontId="6" fillId="0" borderId="21" xfId="0" applyNumberFormat="1" applyFont="1" applyBorder="1" applyAlignment="1">
      <alignment horizontal="right" wrapText="1"/>
    </xf>
    <xf numFmtId="165" fontId="8" fillId="0" borderId="25" xfId="0" applyNumberFormat="1" applyFont="1" applyBorder="1" applyAlignment="1">
      <alignment horizontal="right" wrapText="1"/>
    </xf>
    <xf numFmtId="165" fontId="8" fillId="0" borderId="1" xfId="0" applyNumberFormat="1" applyFont="1" applyBorder="1" applyAlignment="1">
      <alignment horizontal="right" wrapText="1"/>
    </xf>
    <xf numFmtId="165" fontId="8" fillId="0" borderId="24" xfId="0" applyNumberFormat="1" applyFont="1" applyBorder="1" applyAlignment="1">
      <alignment horizontal="right" wrapText="1"/>
    </xf>
    <xf numFmtId="165" fontId="8" fillId="0" borderId="19" xfId="0" applyNumberFormat="1" applyFont="1" applyBorder="1" applyAlignment="1">
      <alignment horizontal="right" wrapText="1"/>
    </xf>
    <xf numFmtId="166" fontId="8" fillId="0" borderId="19" xfId="0" applyNumberFormat="1" applyFont="1" applyBorder="1" applyAlignment="1">
      <alignment horizontal="right" wrapText="1"/>
    </xf>
    <xf numFmtId="166" fontId="1" fillId="0" borderId="20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3" fillId="0" borderId="20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3" fillId="0" borderId="25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1"/>
  <sheetViews>
    <sheetView showGridLines="0" view="pageBreakPreview" zoomScale="60" zoomScaleNormal="10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23</v>
      </c>
    </row>
    <row r="2" spans="1:37" ht="15.75" customHeight="1" x14ac:dyDescent="0.35">
      <c r="A2" s="2" t="s">
        <v>0</v>
      </c>
      <c r="B2" s="125" t="s">
        <v>1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22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24</v>
      </c>
      <c r="C9" s="32" t="s">
        <v>25</v>
      </c>
      <c r="D9" s="64">
        <v>54874201469</v>
      </c>
      <c r="E9" s="65">
        <v>10164897691</v>
      </c>
      <c r="F9" s="66">
        <f>$D9       +$E9</f>
        <v>65039099160</v>
      </c>
      <c r="G9" s="64">
        <v>54753483679</v>
      </c>
      <c r="H9" s="65">
        <v>11134580276</v>
      </c>
      <c r="I9" s="67">
        <f>$G9       +$H9</f>
        <v>65888063955</v>
      </c>
      <c r="J9" s="64">
        <v>18941551727</v>
      </c>
      <c r="K9" s="65">
        <v>1629446859</v>
      </c>
      <c r="L9" s="65">
        <f>$J9       +$K9</f>
        <v>20570998586</v>
      </c>
      <c r="M9" s="90">
        <f>IF(($F9       =0),0,($L9       /$F9       ))</f>
        <v>0.31628664682753582</v>
      </c>
      <c r="N9" s="100">
        <v>9226598004</v>
      </c>
      <c r="O9" s="101">
        <v>2143606670</v>
      </c>
      <c r="P9" s="102">
        <f>$N9       +$O9</f>
        <v>11370204674</v>
      </c>
      <c r="Q9" s="90">
        <f>IF(($F9       =0),0,($P9       /$F9       ))</f>
        <v>0.17482106641773482</v>
      </c>
      <c r="R9" s="100">
        <v>7941466144</v>
      </c>
      <c r="S9" s="102">
        <v>1276574301</v>
      </c>
      <c r="T9" s="102">
        <f>$R9       +$S9</f>
        <v>9218040445</v>
      </c>
      <c r="U9" s="90">
        <f>IF(($I9       =0),0,($T9       /$I9       ))</f>
        <v>0.13990455769493707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36109615875</v>
      </c>
      <c r="AA9" s="65">
        <f>$K9       +$O9       +$S9</f>
        <v>5049627830</v>
      </c>
      <c r="AB9" s="65">
        <f>$Z9       +$AA9</f>
        <v>41159243705</v>
      </c>
      <c r="AC9" s="90">
        <f>IF(($I9       =0),0,($AB9       /$I9       ))</f>
        <v>0.62468436973820929</v>
      </c>
      <c r="AD9" s="64">
        <v>11036966229</v>
      </c>
      <c r="AE9" s="65">
        <v>1447087975</v>
      </c>
      <c r="AF9" s="65">
        <f>$AD9       +$AE9</f>
        <v>12484054204</v>
      </c>
      <c r="AG9" s="65">
        <v>61570637661</v>
      </c>
      <c r="AH9" s="65">
        <v>62779390400</v>
      </c>
      <c r="AI9" s="65">
        <v>45571451240</v>
      </c>
      <c r="AJ9" s="90">
        <f>IF(($AH9       =0),0,($AI9       /$AH9       ))</f>
        <v>0.72589827568634691</v>
      </c>
      <c r="AK9" s="90">
        <f>IF(($AF9       =0),0,(($T9       /$AF9       )-1))</f>
        <v>-0.26161483326094026</v>
      </c>
    </row>
    <row r="10" spans="1:37" s="7" customFormat="1" ht="13" x14ac:dyDescent="0.3">
      <c r="A10" s="23" t="s">
        <v>23</v>
      </c>
      <c r="B10" s="31" t="s">
        <v>26</v>
      </c>
      <c r="C10" s="32" t="s">
        <v>27</v>
      </c>
      <c r="D10" s="64">
        <v>30631569933</v>
      </c>
      <c r="E10" s="65">
        <v>3343027787</v>
      </c>
      <c r="F10" s="67">
        <f t="shared" ref="F10:F18" si="0">$D10      +$E10</f>
        <v>33974597720</v>
      </c>
      <c r="G10" s="64">
        <v>29680252227</v>
      </c>
      <c r="H10" s="65">
        <v>3576797299</v>
      </c>
      <c r="I10" s="67">
        <f t="shared" ref="I10:I18" si="1">$G10      +$H10</f>
        <v>33257049526</v>
      </c>
      <c r="J10" s="64">
        <v>7909625265</v>
      </c>
      <c r="K10" s="65">
        <v>-1255259046</v>
      </c>
      <c r="L10" s="65">
        <f t="shared" ref="L10:L18" si="2">$J10      +$K10</f>
        <v>6654366219</v>
      </c>
      <c r="M10" s="90">
        <f t="shared" ref="M10:M18" si="3">IF(($F10      =0),0,($L10      /$F10      ))</f>
        <v>0.19586298780758601</v>
      </c>
      <c r="N10" s="100">
        <v>6820075060</v>
      </c>
      <c r="O10" s="101">
        <v>693864054</v>
      </c>
      <c r="P10" s="102">
        <f t="shared" ref="P10:P18" si="4">$N10      +$O10</f>
        <v>7513939114</v>
      </c>
      <c r="Q10" s="90">
        <f t="shared" ref="Q10:Q18" si="5">IF(($F10      =0),0,($P10      /$F10      ))</f>
        <v>0.22116344617015821</v>
      </c>
      <c r="R10" s="100">
        <v>6486547801</v>
      </c>
      <c r="S10" s="102">
        <v>516580249</v>
      </c>
      <c r="T10" s="102">
        <f t="shared" ref="T10:T18" si="6">$R10      +$S10</f>
        <v>7003128050</v>
      </c>
      <c r="U10" s="90">
        <f t="shared" ref="U10:U18" si="7">IF(($I10      =0),0,($T10      /$I10      ))</f>
        <v>0.21057574709160626</v>
      </c>
      <c r="V10" s="100">
        <v>0</v>
      </c>
      <c r="W10" s="102">
        <v>0</v>
      </c>
      <c r="X10" s="102">
        <f t="shared" ref="X10:X18" si="8">$V10      +$W10</f>
        <v>0</v>
      </c>
      <c r="Y10" s="90">
        <f t="shared" ref="Y10:Y18" si="9">IF(($I10      =0),0,($X10      /$I10      ))</f>
        <v>0</v>
      </c>
      <c r="Z10" s="64">
        <f t="shared" ref="Z10:Z18" si="10">$J10      +$N10      +$R10</f>
        <v>21216248126</v>
      </c>
      <c r="AA10" s="65">
        <f t="shared" ref="AA10:AA18" si="11">$K10      +$O10      +$S10</f>
        <v>-44814743</v>
      </c>
      <c r="AB10" s="65">
        <f t="shared" ref="AB10:AB18" si="12">$Z10      +$AA10</f>
        <v>21171433383</v>
      </c>
      <c r="AC10" s="90">
        <f t="shared" ref="AC10:AC18" si="13">IF(($I10      =0),0,($AB10      /$I10      ))</f>
        <v>0.63659986934344259</v>
      </c>
      <c r="AD10" s="64">
        <v>6585783262</v>
      </c>
      <c r="AE10" s="65">
        <v>407579176</v>
      </c>
      <c r="AF10" s="65">
        <f t="shared" ref="AF10:AF18" si="14">$AD10      +$AE10</f>
        <v>6993362438</v>
      </c>
      <c r="AG10" s="65">
        <v>30800280852</v>
      </c>
      <c r="AH10" s="65">
        <v>30956378884</v>
      </c>
      <c r="AI10" s="65">
        <v>21436182925</v>
      </c>
      <c r="AJ10" s="90">
        <f t="shared" ref="AJ10:AJ18" si="15">IF(($AH10      =0),0,($AI10      /$AH10      ))</f>
        <v>0.69246416078979534</v>
      </c>
      <c r="AK10" s="90">
        <f t="shared" ref="AK10:AK18" si="16">IF(($AF10      =0),0,(($T10      /$AF10      )-1))</f>
        <v>1.3964115383089393E-3</v>
      </c>
    </row>
    <row r="11" spans="1:37" s="7" customFormat="1" ht="13" x14ac:dyDescent="0.3">
      <c r="A11" s="23" t="s">
        <v>23</v>
      </c>
      <c r="B11" s="31" t="s">
        <v>28</v>
      </c>
      <c r="C11" s="32" t="s">
        <v>29</v>
      </c>
      <c r="D11" s="64">
        <v>229088622014</v>
      </c>
      <c r="E11" s="65">
        <v>16035618387</v>
      </c>
      <c r="F11" s="67">
        <f t="shared" si="0"/>
        <v>245124240401</v>
      </c>
      <c r="G11" s="64">
        <v>229680415995</v>
      </c>
      <c r="H11" s="65">
        <v>16469619099</v>
      </c>
      <c r="I11" s="67">
        <f t="shared" si="1"/>
        <v>246150035094</v>
      </c>
      <c r="J11" s="64">
        <v>63946141455</v>
      </c>
      <c r="K11" s="65">
        <v>1519402522</v>
      </c>
      <c r="L11" s="65">
        <f t="shared" si="2"/>
        <v>65465543977</v>
      </c>
      <c r="M11" s="90">
        <f t="shared" si="3"/>
        <v>0.26707086932693636</v>
      </c>
      <c r="N11" s="100">
        <v>59436824701</v>
      </c>
      <c r="O11" s="101">
        <v>3899751189</v>
      </c>
      <c r="P11" s="102">
        <f t="shared" si="4"/>
        <v>63336575890</v>
      </c>
      <c r="Q11" s="90">
        <f t="shared" si="5"/>
        <v>0.25838560799367444</v>
      </c>
      <c r="R11" s="100">
        <v>57167453352</v>
      </c>
      <c r="S11" s="102">
        <v>2039512021</v>
      </c>
      <c r="T11" s="102">
        <f t="shared" si="6"/>
        <v>59206965373</v>
      </c>
      <c r="U11" s="90">
        <f t="shared" si="7"/>
        <v>0.24053202084813838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180550419508</v>
      </c>
      <c r="AA11" s="65">
        <f t="shared" si="11"/>
        <v>7458665732</v>
      </c>
      <c r="AB11" s="65">
        <f t="shared" si="12"/>
        <v>188009085240</v>
      </c>
      <c r="AC11" s="90">
        <f t="shared" si="13"/>
        <v>0.76379873424841449</v>
      </c>
      <c r="AD11" s="64">
        <v>51828844711</v>
      </c>
      <c r="AE11" s="65">
        <v>3127929263</v>
      </c>
      <c r="AF11" s="65">
        <f t="shared" si="14"/>
        <v>54956773974</v>
      </c>
      <c r="AG11" s="65">
        <v>221829671160</v>
      </c>
      <c r="AH11" s="65">
        <v>223849050089</v>
      </c>
      <c r="AI11" s="65">
        <v>170876279521</v>
      </c>
      <c r="AJ11" s="90">
        <f t="shared" si="15"/>
        <v>0.76335494590243469</v>
      </c>
      <c r="AK11" s="90">
        <f t="shared" si="16"/>
        <v>7.7336988539588702E-2</v>
      </c>
    </row>
    <row r="12" spans="1:37" s="7" customFormat="1" ht="13" x14ac:dyDescent="0.3">
      <c r="A12" s="23" t="s">
        <v>23</v>
      </c>
      <c r="B12" s="31" t="s">
        <v>30</v>
      </c>
      <c r="C12" s="32" t="s">
        <v>31</v>
      </c>
      <c r="D12" s="64">
        <v>107159565769</v>
      </c>
      <c r="E12" s="65">
        <v>14446750543</v>
      </c>
      <c r="F12" s="67">
        <f t="shared" si="0"/>
        <v>121606316312</v>
      </c>
      <c r="G12" s="64">
        <v>109189836833</v>
      </c>
      <c r="H12" s="65">
        <v>15537143742</v>
      </c>
      <c r="I12" s="67">
        <f t="shared" si="1"/>
        <v>124726980575</v>
      </c>
      <c r="J12" s="64">
        <v>30944447945</v>
      </c>
      <c r="K12" s="65">
        <v>-1707275399</v>
      </c>
      <c r="L12" s="65">
        <f t="shared" si="2"/>
        <v>29237172546</v>
      </c>
      <c r="M12" s="90">
        <f t="shared" si="3"/>
        <v>0.24042478575691303</v>
      </c>
      <c r="N12" s="100">
        <v>28413592523</v>
      </c>
      <c r="O12" s="101">
        <v>6409404541</v>
      </c>
      <c r="P12" s="102">
        <f t="shared" si="4"/>
        <v>34822997064</v>
      </c>
      <c r="Q12" s="90">
        <f t="shared" si="5"/>
        <v>0.2863584566993721</v>
      </c>
      <c r="R12" s="100">
        <v>26584592690</v>
      </c>
      <c r="S12" s="102">
        <v>2544544192</v>
      </c>
      <c r="T12" s="102">
        <f t="shared" si="6"/>
        <v>29129136882</v>
      </c>
      <c r="U12" s="90">
        <f t="shared" si="7"/>
        <v>0.23354318967486157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85942633158</v>
      </c>
      <c r="AA12" s="65">
        <f t="shared" si="11"/>
        <v>7246673334</v>
      </c>
      <c r="AB12" s="65">
        <f t="shared" si="12"/>
        <v>93189306492</v>
      </c>
      <c r="AC12" s="90">
        <f t="shared" si="13"/>
        <v>0.74714633563957744</v>
      </c>
      <c r="AD12" s="64">
        <v>24732183647</v>
      </c>
      <c r="AE12" s="65">
        <v>2697521844</v>
      </c>
      <c r="AF12" s="65">
        <f t="shared" si="14"/>
        <v>27429705491</v>
      </c>
      <c r="AG12" s="65">
        <v>115072305830</v>
      </c>
      <c r="AH12" s="65">
        <v>116502723090</v>
      </c>
      <c r="AI12" s="65">
        <v>87866321013</v>
      </c>
      <c r="AJ12" s="90">
        <f t="shared" si="15"/>
        <v>0.75419971896383942</v>
      </c>
      <c r="AK12" s="90">
        <f t="shared" si="16"/>
        <v>6.1955874501007813E-2</v>
      </c>
    </row>
    <row r="13" spans="1:37" s="7" customFormat="1" ht="13" x14ac:dyDescent="0.3">
      <c r="A13" s="23" t="s">
        <v>23</v>
      </c>
      <c r="B13" s="31" t="s">
        <v>32</v>
      </c>
      <c r="C13" s="32" t="s">
        <v>33</v>
      </c>
      <c r="D13" s="64">
        <v>30719892685</v>
      </c>
      <c r="E13" s="65">
        <v>6735523895</v>
      </c>
      <c r="F13" s="67">
        <f t="shared" si="0"/>
        <v>37455416580</v>
      </c>
      <c r="G13" s="64">
        <v>31476001757</v>
      </c>
      <c r="H13" s="65">
        <v>7404846220</v>
      </c>
      <c r="I13" s="67">
        <f t="shared" si="1"/>
        <v>38880847977</v>
      </c>
      <c r="J13" s="64">
        <v>9416194335</v>
      </c>
      <c r="K13" s="65">
        <v>1426243615</v>
      </c>
      <c r="L13" s="65">
        <f t="shared" si="2"/>
        <v>10842437950</v>
      </c>
      <c r="M13" s="90">
        <f t="shared" si="3"/>
        <v>0.28947583393824849</v>
      </c>
      <c r="N13" s="100">
        <v>8043032047</v>
      </c>
      <c r="O13" s="101">
        <v>2625608796</v>
      </c>
      <c r="P13" s="102">
        <f t="shared" si="4"/>
        <v>10668640843</v>
      </c>
      <c r="Q13" s="90">
        <f t="shared" si="5"/>
        <v>0.28483572783693761</v>
      </c>
      <c r="R13" s="100">
        <v>6902862842</v>
      </c>
      <c r="S13" s="102">
        <v>1271321252</v>
      </c>
      <c r="T13" s="102">
        <f t="shared" si="6"/>
        <v>8174184094</v>
      </c>
      <c r="U13" s="90">
        <f t="shared" si="7"/>
        <v>0.21023677515560993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24362089224</v>
      </c>
      <c r="AA13" s="65">
        <f t="shared" si="11"/>
        <v>5323173663</v>
      </c>
      <c r="AB13" s="65">
        <f t="shared" si="12"/>
        <v>29685262887</v>
      </c>
      <c r="AC13" s="90">
        <f t="shared" si="13"/>
        <v>0.7634931960475847</v>
      </c>
      <c r="AD13" s="64">
        <v>6967263615</v>
      </c>
      <c r="AE13" s="65">
        <v>1069048335</v>
      </c>
      <c r="AF13" s="65">
        <f t="shared" si="14"/>
        <v>8036311950</v>
      </c>
      <c r="AG13" s="65">
        <v>34746884945</v>
      </c>
      <c r="AH13" s="65">
        <v>36160001665</v>
      </c>
      <c r="AI13" s="65">
        <v>27266074320</v>
      </c>
      <c r="AJ13" s="90">
        <f t="shared" si="15"/>
        <v>0.75403963120918183</v>
      </c>
      <c r="AK13" s="90">
        <f t="shared" si="16"/>
        <v>1.7156146358902946E-2</v>
      </c>
    </row>
    <row r="14" spans="1:37" s="7" customFormat="1" ht="13" x14ac:dyDescent="0.3">
      <c r="A14" s="23" t="s">
        <v>23</v>
      </c>
      <c r="B14" s="31" t="s">
        <v>34</v>
      </c>
      <c r="C14" s="32" t="s">
        <v>35</v>
      </c>
      <c r="D14" s="64">
        <v>32050301537</v>
      </c>
      <c r="E14" s="65">
        <v>4008414064</v>
      </c>
      <c r="F14" s="67">
        <f t="shared" si="0"/>
        <v>36058715601</v>
      </c>
      <c r="G14" s="64">
        <v>33902305329</v>
      </c>
      <c r="H14" s="65">
        <v>4199827105</v>
      </c>
      <c r="I14" s="67">
        <f t="shared" si="1"/>
        <v>38102132434</v>
      </c>
      <c r="J14" s="64">
        <v>9203505796</v>
      </c>
      <c r="K14" s="65">
        <v>689929504</v>
      </c>
      <c r="L14" s="65">
        <f t="shared" si="2"/>
        <v>9893435300</v>
      </c>
      <c r="M14" s="90">
        <f t="shared" si="3"/>
        <v>0.27437015254435826</v>
      </c>
      <c r="N14" s="100">
        <v>8653377311</v>
      </c>
      <c r="O14" s="101">
        <v>1023764177</v>
      </c>
      <c r="P14" s="102">
        <f t="shared" si="4"/>
        <v>9677141488</v>
      </c>
      <c r="Q14" s="90">
        <f t="shared" si="5"/>
        <v>0.26837177438820448</v>
      </c>
      <c r="R14" s="100">
        <v>7600104152</v>
      </c>
      <c r="S14" s="102">
        <v>751546806</v>
      </c>
      <c r="T14" s="102">
        <f t="shared" si="6"/>
        <v>8351650958</v>
      </c>
      <c r="U14" s="90">
        <f t="shared" si="7"/>
        <v>0.21919116922042664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25456987259</v>
      </c>
      <c r="AA14" s="65">
        <f t="shared" si="11"/>
        <v>2465240487</v>
      </c>
      <c r="AB14" s="65">
        <f t="shared" si="12"/>
        <v>27922227746</v>
      </c>
      <c r="AC14" s="90">
        <f t="shared" si="13"/>
        <v>0.73282585415308465</v>
      </c>
      <c r="AD14" s="64">
        <v>6671502876</v>
      </c>
      <c r="AE14" s="65">
        <v>574058145</v>
      </c>
      <c r="AF14" s="65">
        <f t="shared" si="14"/>
        <v>7245561021</v>
      </c>
      <c r="AG14" s="65">
        <v>33030613101</v>
      </c>
      <c r="AH14" s="65">
        <v>35489149846</v>
      </c>
      <c r="AI14" s="65">
        <v>23801617914</v>
      </c>
      <c r="AJ14" s="90">
        <f t="shared" si="15"/>
        <v>0.67067309353094273</v>
      </c>
      <c r="AK14" s="90">
        <f t="shared" si="16"/>
        <v>0.15265759736122431</v>
      </c>
    </row>
    <row r="15" spans="1:37" s="7" customFormat="1" ht="13" x14ac:dyDescent="0.3">
      <c r="A15" s="23" t="s">
        <v>23</v>
      </c>
      <c r="B15" s="31" t="s">
        <v>36</v>
      </c>
      <c r="C15" s="32" t="s">
        <v>37</v>
      </c>
      <c r="D15" s="64">
        <v>27358564399</v>
      </c>
      <c r="E15" s="65">
        <v>3551494236</v>
      </c>
      <c r="F15" s="67">
        <f t="shared" si="0"/>
        <v>30910058635</v>
      </c>
      <c r="G15" s="64">
        <v>27775112282</v>
      </c>
      <c r="H15" s="65">
        <v>3816771777</v>
      </c>
      <c r="I15" s="67">
        <f t="shared" si="1"/>
        <v>31591884059</v>
      </c>
      <c r="J15" s="64">
        <v>7736172397</v>
      </c>
      <c r="K15" s="65">
        <v>689837395</v>
      </c>
      <c r="L15" s="65">
        <f t="shared" si="2"/>
        <v>8426009792</v>
      </c>
      <c r="M15" s="90">
        <f t="shared" si="3"/>
        <v>0.27259766445279665</v>
      </c>
      <c r="N15" s="100">
        <v>4665606822</v>
      </c>
      <c r="O15" s="101">
        <v>790163489</v>
      </c>
      <c r="P15" s="102">
        <f t="shared" si="4"/>
        <v>5455770311</v>
      </c>
      <c r="Q15" s="90">
        <f t="shared" si="5"/>
        <v>0.17650468979771963</v>
      </c>
      <c r="R15" s="100">
        <v>6083833682</v>
      </c>
      <c r="S15" s="102">
        <v>392236494</v>
      </c>
      <c r="T15" s="102">
        <f t="shared" si="6"/>
        <v>6476070176</v>
      </c>
      <c r="U15" s="90">
        <f t="shared" si="7"/>
        <v>0.20499157834035783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18485612901</v>
      </c>
      <c r="AA15" s="65">
        <f t="shared" si="11"/>
        <v>1872237378</v>
      </c>
      <c r="AB15" s="65">
        <f t="shared" si="12"/>
        <v>20357850279</v>
      </c>
      <c r="AC15" s="90">
        <f t="shared" si="13"/>
        <v>0.64440127220587173</v>
      </c>
      <c r="AD15" s="64">
        <v>5410727626</v>
      </c>
      <c r="AE15" s="65">
        <v>463106001</v>
      </c>
      <c r="AF15" s="65">
        <f t="shared" si="14"/>
        <v>5873833627</v>
      </c>
      <c r="AG15" s="65">
        <v>31062886668</v>
      </c>
      <c r="AH15" s="65">
        <v>30765934872</v>
      </c>
      <c r="AI15" s="65">
        <v>10349303151</v>
      </c>
      <c r="AJ15" s="90">
        <f t="shared" si="15"/>
        <v>0.33638838520778624</v>
      </c>
      <c r="AK15" s="90">
        <f t="shared" si="16"/>
        <v>0.10252870395098101</v>
      </c>
    </row>
    <row r="16" spans="1:37" s="7" customFormat="1" ht="13" x14ac:dyDescent="0.3">
      <c r="A16" s="23" t="s">
        <v>23</v>
      </c>
      <c r="B16" s="31" t="s">
        <v>38</v>
      </c>
      <c r="C16" s="32" t="s">
        <v>39</v>
      </c>
      <c r="D16" s="64">
        <v>11806812406</v>
      </c>
      <c r="E16" s="65">
        <v>2013454497</v>
      </c>
      <c r="F16" s="67">
        <f t="shared" si="0"/>
        <v>13820266903</v>
      </c>
      <c r="G16" s="64">
        <v>11959814762</v>
      </c>
      <c r="H16" s="65">
        <v>2082820059</v>
      </c>
      <c r="I16" s="67">
        <f t="shared" si="1"/>
        <v>14042634821</v>
      </c>
      <c r="J16" s="64">
        <v>2980103155</v>
      </c>
      <c r="K16" s="65">
        <v>-34503961</v>
      </c>
      <c r="L16" s="65">
        <f t="shared" si="2"/>
        <v>2945599194</v>
      </c>
      <c r="M16" s="90">
        <f t="shared" si="3"/>
        <v>0.21313620168656738</v>
      </c>
      <c r="N16" s="100">
        <v>2445075150</v>
      </c>
      <c r="O16" s="101">
        <v>491757545</v>
      </c>
      <c r="P16" s="102">
        <f t="shared" si="4"/>
        <v>2936832695</v>
      </c>
      <c r="Q16" s="90">
        <f t="shared" si="5"/>
        <v>0.21250187971134582</v>
      </c>
      <c r="R16" s="100">
        <v>2424936689</v>
      </c>
      <c r="S16" s="102">
        <v>503378628</v>
      </c>
      <c r="T16" s="102">
        <f t="shared" si="6"/>
        <v>2928315317</v>
      </c>
      <c r="U16" s="90">
        <f t="shared" si="7"/>
        <v>0.2085303331124771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7850114994</v>
      </c>
      <c r="AA16" s="65">
        <f t="shared" si="11"/>
        <v>960632212</v>
      </c>
      <c r="AB16" s="65">
        <f t="shared" si="12"/>
        <v>8810747206</v>
      </c>
      <c r="AC16" s="90">
        <f t="shared" si="13"/>
        <v>0.62742835075537284</v>
      </c>
      <c r="AD16" s="64">
        <v>2568476128</v>
      </c>
      <c r="AE16" s="65">
        <v>246338370</v>
      </c>
      <c r="AF16" s="65">
        <f t="shared" si="14"/>
        <v>2814814498</v>
      </c>
      <c r="AG16" s="65">
        <v>12198017538</v>
      </c>
      <c r="AH16" s="65">
        <v>13207833761</v>
      </c>
      <c r="AI16" s="65">
        <v>8666060939</v>
      </c>
      <c r="AJ16" s="90">
        <f t="shared" si="15"/>
        <v>0.65613037654888451</v>
      </c>
      <c r="AK16" s="90">
        <f t="shared" si="16"/>
        <v>4.0322663920000945E-2</v>
      </c>
    </row>
    <row r="17" spans="1:37" s="7" customFormat="1" ht="13" x14ac:dyDescent="0.3">
      <c r="A17" s="23" t="s">
        <v>23</v>
      </c>
      <c r="B17" s="33" t="s">
        <v>40</v>
      </c>
      <c r="C17" s="32" t="s">
        <v>41</v>
      </c>
      <c r="D17" s="64">
        <v>104186848271</v>
      </c>
      <c r="E17" s="65">
        <v>18392897447</v>
      </c>
      <c r="F17" s="67">
        <f t="shared" si="0"/>
        <v>122579745718</v>
      </c>
      <c r="G17" s="64">
        <v>105267008713</v>
      </c>
      <c r="H17" s="65">
        <v>19277534682</v>
      </c>
      <c r="I17" s="67">
        <f t="shared" si="1"/>
        <v>124544543395</v>
      </c>
      <c r="J17" s="64">
        <v>27371717679</v>
      </c>
      <c r="K17" s="65">
        <v>2444791691</v>
      </c>
      <c r="L17" s="65">
        <f t="shared" si="2"/>
        <v>29816509370</v>
      </c>
      <c r="M17" s="90">
        <f t="shared" si="3"/>
        <v>0.24324172966220836</v>
      </c>
      <c r="N17" s="100">
        <v>26616749992</v>
      </c>
      <c r="O17" s="101">
        <v>4450895059</v>
      </c>
      <c r="P17" s="102">
        <f t="shared" si="4"/>
        <v>31067645051</v>
      </c>
      <c r="Q17" s="90">
        <f t="shared" si="5"/>
        <v>0.25344843774168418</v>
      </c>
      <c r="R17" s="100">
        <v>26566751493</v>
      </c>
      <c r="S17" s="102">
        <v>3273485212</v>
      </c>
      <c r="T17" s="102">
        <f t="shared" si="6"/>
        <v>29840236705</v>
      </c>
      <c r="U17" s="90">
        <f t="shared" si="7"/>
        <v>0.23959489425690869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80555219164</v>
      </c>
      <c r="AA17" s="65">
        <f t="shared" si="11"/>
        <v>10169171962</v>
      </c>
      <c r="AB17" s="65">
        <f t="shared" si="12"/>
        <v>90724391126</v>
      </c>
      <c r="AC17" s="90">
        <f t="shared" si="13"/>
        <v>0.72844934553465346</v>
      </c>
      <c r="AD17" s="64">
        <v>24127871737</v>
      </c>
      <c r="AE17" s="65">
        <v>2547396755</v>
      </c>
      <c r="AF17" s="65">
        <f t="shared" si="14"/>
        <v>26675268492</v>
      </c>
      <c r="AG17" s="65">
        <v>111961273834</v>
      </c>
      <c r="AH17" s="65">
        <v>113789978163</v>
      </c>
      <c r="AI17" s="65">
        <v>82191017744</v>
      </c>
      <c r="AJ17" s="90">
        <f t="shared" si="15"/>
        <v>0.72230453921227022</v>
      </c>
      <c r="AK17" s="90">
        <f t="shared" si="16"/>
        <v>0.11864803587447237</v>
      </c>
    </row>
    <row r="18" spans="1:37" s="7" customFormat="1" ht="13" x14ac:dyDescent="0.3">
      <c r="A18" s="34" t="s">
        <v>0</v>
      </c>
      <c r="B18" s="35" t="s">
        <v>616</v>
      </c>
      <c r="C18" s="34" t="s">
        <v>0</v>
      </c>
      <c r="D18" s="68">
        <f>SUM(D9:D17)</f>
        <v>627876378483</v>
      </c>
      <c r="E18" s="69">
        <f>SUM(E9:E17)</f>
        <v>78692078547</v>
      </c>
      <c r="F18" s="70">
        <f t="shared" si="0"/>
        <v>706568457030</v>
      </c>
      <c r="G18" s="68">
        <f>SUM(G9:G17)</f>
        <v>633684231577</v>
      </c>
      <c r="H18" s="69">
        <f>SUM(H9:H17)</f>
        <v>83499940259</v>
      </c>
      <c r="I18" s="70">
        <f t="shared" si="1"/>
        <v>717184171836</v>
      </c>
      <c r="J18" s="68">
        <f>SUM(J9:J17)</f>
        <v>178449459754</v>
      </c>
      <c r="K18" s="69">
        <f>SUM(K9:K17)</f>
        <v>5402613180</v>
      </c>
      <c r="L18" s="69">
        <f t="shared" si="2"/>
        <v>183852072934</v>
      </c>
      <c r="M18" s="91">
        <f t="shared" si="3"/>
        <v>0.26020418984850591</v>
      </c>
      <c r="N18" s="103">
        <f>SUM(N9:N17)</f>
        <v>154320931610</v>
      </c>
      <c r="O18" s="104">
        <f>SUM(O9:O17)</f>
        <v>22528815520</v>
      </c>
      <c r="P18" s="105">
        <f t="shared" si="4"/>
        <v>176849747130</v>
      </c>
      <c r="Q18" s="91">
        <f t="shared" si="5"/>
        <v>0.25029386094218353</v>
      </c>
      <c r="R18" s="103">
        <f>SUM(R9:R17)</f>
        <v>147758548845</v>
      </c>
      <c r="S18" s="105">
        <f>SUM(S9:S17)</f>
        <v>12569179155</v>
      </c>
      <c r="T18" s="105">
        <f t="shared" si="6"/>
        <v>160327728000</v>
      </c>
      <c r="U18" s="91">
        <f t="shared" si="7"/>
        <v>0.22355168211473367</v>
      </c>
      <c r="V18" s="103">
        <f>SUM(V9:V17)</f>
        <v>0</v>
      </c>
      <c r="W18" s="105">
        <f>SUM(W9:W17)</f>
        <v>0</v>
      </c>
      <c r="X18" s="105">
        <f t="shared" si="8"/>
        <v>0</v>
      </c>
      <c r="Y18" s="91">
        <f t="shared" si="9"/>
        <v>0</v>
      </c>
      <c r="Z18" s="68">
        <f t="shared" si="10"/>
        <v>480528940209</v>
      </c>
      <c r="AA18" s="69">
        <f t="shared" si="11"/>
        <v>40500607855</v>
      </c>
      <c r="AB18" s="69">
        <f t="shared" si="12"/>
        <v>521029548064</v>
      </c>
      <c r="AC18" s="91">
        <f t="shared" si="13"/>
        <v>0.72649337300648753</v>
      </c>
      <c r="AD18" s="68">
        <f>SUM(AD9:AD17)</f>
        <v>139929619831</v>
      </c>
      <c r="AE18" s="69">
        <f>SUM(AE9:AE17)</f>
        <v>12580065864</v>
      </c>
      <c r="AF18" s="69">
        <f t="shared" si="14"/>
        <v>152509685695</v>
      </c>
      <c r="AG18" s="69">
        <f>SUM(AG9:AG17)</f>
        <v>652272571589</v>
      </c>
      <c r="AH18" s="69">
        <f>SUM(AH9:AH17)</f>
        <v>663500440770</v>
      </c>
      <c r="AI18" s="69">
        <f>SUM(AI9:AI17)</f>
        <v>478024308767</v>
      </c>
      <c r="AJ18" s="91">
        <f t="shared" si="15"/>
        <v>0.72045816309066379</v>
      </c>
      <c r="AK18" s="91">
        <f t="shared" si="16"/>
        <v>5.1262595351714957E-2</v>
      </c>
    </row>
    <row r="19" spans="1:37" s="7" customFormat="1" ht="12.75" customHeight="1" x14ac:dyDescent="0.3">
      <c r="A19" s="36"/>
      <c r="B19" s="37"/>
      <c r="C19" s="38"/>
      <c r="D19" s="71"/>
      <c r="E19" s="72"/>
      <c r="F19" s="73"/>
      <c r="G19" s="71"/>
      <c r="H19" s="72"/>
      <c r="I19" s="73"/>
      <c r="J19" s="74"/>
      <c r="K19" s="72"/>
      <c r="L19" s="73"/>
      <c r="M19" s="92"/>
      <c r="N19" s="74"/>
      <c r="O19" s="73"/>
      <c r="P19" s="72"/>
      <c r="Q19" s="92"/>
      <c r="R19" s="74"/>
      <c r="S19" s="72"/>
      <c r="T19" s="72"/>
      <c r="U19" s="92"/>
      <c r="V19" s="74"/>
      <c r="W19" s="72"/>
      <c r="X19" s="72"/>
      <c r="Y19" s="92"/>
      <c r="Z19" s="74"/>
      <c r="AA19" s="72"/>
      <c r="AB19" s="73"/>
      <c r="AC19" s="92"/>
      <c r="AD19" s="74"/>
      <c r="AE19" s="72"/>
      <c r="AF19" s="72"/>
      <c r="AG19" s="72"/>
      <c r="AH19" s="72"/>
      <c r="AI19" s="72"/>
      <c r="AJ19" s="92"/>
      <c r="AK19" s="92"/>
    </row>
    <row r="20" spans="1:37" s="7" customFormat="1" ht="13" x14ac:dyDescent="0.3">
      <c r="B20" s="39"/>
      <c r="D20" s="75"/>
      <c r="E20" s="75"/>
      <c r="F20" s="75"/>
      <c r="G20" s="75"/>
      <c r="H20" s="75"/>
      <c r="I20" s="75"/>
      <c r="J20" s="75"/>
      <c r="K20" s="75"/>
      <c r="L20" s="75"/>
      <c r="M20" s="93"/>
      <c r="N20" s="75"/>
      <c r="O20" s="75"/>
      <c r="P20" s="75"/>
      <c r="Q20" s="93"/>
      <c r="R20" s="75"/>
      <c r="S20" s="75"/>
      <c r="T20" s="75"/>
      <c r="U20" s="93"/>
      <c r="V20" s="75"/>
      <c r="W20" s="75"/>
      <c r="X20" s="75"/>
      <c r="Y20" s="93"/>
      <c r="Z20" s="75"/>
      <c r="AA20" s="75"/>
      <c r="AB20" s="75"/>
      <c r="AC20" s="93"/>
      <c r="AD20" s="75"/>
      <c r="AE20" s="75"/>
      <c r="AF20" s="75"/>
      <c r="AG20" s="75"/>
      <c r="AH20" s="75"/>
      <c r="AI20" s="75"/>
      <c r="AJ20" s="93"/>
      <c r="AK20" s="93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0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451</v>
      </c>
      <c r="C9" s="57" t="s">
        <v>452</v>
      </c>
      <c r="D9" s="77">
        <v>347475357</v>
      </c>
      <c r="E9" s="78">
        <v>160220928</v>
      </c>
      <c r="F9" s="79">
        <f>$D9       +$E9</f>
        <v>507696285</v>
      </c>
      <c r="G9" s="77">
        <v>332506819</v>
      </c>
      <c r="H9" s="78">
        <v>158931129</v>
      </c>
      <c r="I9" s="79">
        <f>$G9       +$H9</f>
        <v>491437948</v>
      </c>
      <c r="J9" s="77">
        <v>100009162</v>
      </c>
      <c r="K9" s="78">
        <v>23595010</v>
      </c>
      <c r="L9" s="78">
        <f>$J9       +$K9</f>
        <v>123604172</v>
      </c>
      <c r="M9" s="95">
        <f>IF(($F9       =0),0,($L9       /$F9       ))</f>
        <v>0.2434608557358264</v>
      </c>
      <c r="N9" s="77">
        <v>99298816</v>
      </c>
      <c r="O9" s="78">
        <v>33829119</v>
      </c>
      <c r="P9" s="78">
        <f>$N9       +$O9</f>
        <v>133127935</v>
      </c>
      <c r="Q9" s="95">
        <f>IF(($F9       =0),0,($P9       /$F9       ))</f>
        <v>0.2622196358990494</v>
      </c>
      <c r="R9" s="77">
        <v>81427354</v>
      </c>
      <c r="S9" s="78">
        <v>8288437</v>
      </c>
      <c r="T9" s="78">
        <f>$R9       +$S9</f>
        <v>89715791</v>
      </c>
      <c r="U9" s="95">
        <f>IF(($I9       =0),0,($T9       /$I9       ))</f>
        <v>0.18255771937253815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280735332</v>
      </c>
      <c r="AA9" s="78">
        <f>$K9       +$O9       +$S9</f>
        <v>65712566</v>
      </c>
      <c r="AB9" s="78">
        <f>$Z9       +$AA9</f>
        <v>346447898</v>
      </c>
      <c r="AC9" s="95">
        <f>IF(($I9       =0),0,($AB9       /$I9       ))</f>
        <v>0.70496773684233272</v>
      </c>
      <c r="AD9" s="77">
        <v>75480927</v>
      </c>
      <c r="AE9" s="78">
        <v>22145911</v>
      </c>
      <c r="AF9" s="78">
        <f>$AD9       +$AE9</f>
        <v>97626838</v>
      </c>
      <c r="AG9" s="78">
        <v>477092155</v>
      </c>
      <c r="AH9" s="78">
        <v>487711947</v>
      </c>
      <c r="AI9" s="79">
        <v>353388761</v>
      </c>
      <c r="AJ9" s="114">
        <f>IF(($AH9       =0),0,($AI9       /$AH9       ))</f>
        <v>0.72458499976011459</v>
      </c>
      <c r="AK9" s="115">
        <f>IF(($AF9       =0),0,(($T9       /$AF9       )-1))</f>
        <v>-8.1033526866864158E-2</v>
      </c>
    </row>
    <row r="10" spans="1:37" ht="13" x14ac:dyDescent="0.3">
      <c r="A10" s="55" t="s">
        <v>101</v>
      </c>
      <c r="B10" s="56" t="s">
        <v>453</v>
      </c>
      <c r="C10" s="57" t="s">
        <v>454</v>
      </c>
      <c r="D10" s="77">
        <v>721759764</v>
      </c>
      <c r="E10" s="78">
        <v>134586828</v>
      </c>
      <c r="F10" s="79">
        <f t="shared" ref="F10:F45" si="0">$D10      +$E10</f>
        <v>856346592</v>
      </c>
      <c r="G10" s="77">
        <v>750468634</v>
      </c>
      <c r="H10" s="78">
        <v>126301361</v>
      </c>
      <c r="I10" s="79">
        <f t="shared" ref="I10:I45" si="1">$G10      +$H10</f>
        <v>876769995</v>
      </c>
      <c r="J10" s="77">
        <v>212193038</v>
      </c>
      <c r="K10" s="78">
        <v>38241784</v>
      </c>
      <c r="L10" s="78">
        <f t="shared" ref="L10:L45" si="2">$J10      +$K10</f>
        <v>250434822</v>
      </c>
      <c r="M10" s="95">
        <f t="shared" ref="M10:M45" si="3">IF(($F10      =0),0,($L10      /$F10      ))</f>
        <v>0.29244563397526779</v>
      </c>
      <c r="N10" s="77">
        <v>194049262</v>
      </c>
      <c r="O10" s="78">
        <v>52801982</v>
      </c>
      <c r="P10" s="78">
        <f t="shared" ref="P10:P45" si="4">$N10      +$O10</f>
        <v>246851244</v>
      </c>
      <c r="Q10" s="95">
        <f t="shared" ref="Q10:Q45" si="5">IF(($F10      =0),0,($P10      /$F10      ))</f>
        <v>0.28826090546291333</v>
      </c>
      <c r="R10" s="77">
        <v>175548025</v>
      </c>
      <c r="S10" s="78">
        <v>26463360</v>
      </c>
      <c r="T10" s="78">
        <f t="shared" ref="T10:T45" si="6">$R10      +$S10</f>
        <v>202011385</v>
      </c>
      <c r="U10" s="95">
        <f t="shared" ref="U10:U45" si="7">IF(($I10      =0),0,($T10      /$I10      ))</f>
        <v>0.23040408106119098</v>
      </c>
      <c r="V10" s="77">
        <v>0</v>
      </c>
      <c r="W10" s="78">
        <v>0</v>
      </c>
      <c r="X10" s="78">
        <f t="shared" ref="X10:X45" si="8">$V10      +$W10</f>
        <v>0</v>
      </c>
      <c r="Y10" s="95">
        <f t="shared" ref="Y10:Y45" si="9">IF(($I10      =0),0,($X10      /$I10      ))</f>
        <v>0</v>
      </c>
      <c r="Z10" s="77">
        <f t="shared" ref="Z10:Z45" si="10">$J10      +$N10      +$R10</f>
        <v>581790325</v>
      </c>
      <c r="AA10" s="78">
        <f t="shared" ref="AA10:AA45" si="11">$K10      +$O10      +$S10</f>
        <v>117507126</v>
      </c>
      <c r="AB10" s="78">
        <f t="shared" ref="AB10:AB45" si="12">$Z10      +$AA10</f>
        <v>699297451</v>
      </c>
      <c r="AC10" s="95">
        <f t="shared" ref="AC10:AC45" si="13">IF(($I10      =0),0,($AB10      /$I10      ))</f>
        <v>0.79758369354325365</v>
      </c>
      <c r="AD10" s="77">
        <v>134104134</v>
      </c>
      <c r="AE10" s="78">
        <v>15512091</v>
      </c>
      <c r="AF10" s="78">
        <f t="shared" ref="AF10:AF45" si="14">$AD10      +$AE10</f>
        <v>149616225</v>
      </c>
      <c r="AG10" s="78">
        <v>794105789</v>
      </c>
      <c r="AH10" s="78">
        <v>868130101</v>
      </c>
      <c r="AI10" s="79">
        <v>613458683</v>
      </c>
      <c r="AJ10" s="114">
        <f t="shared" ref="AJ10:AJ45" si="15">IF(($AH10      =0),0,($AI10      /$AH10      ))</f>
        <v>0.70664371883126309</v>
      </c>
      <c r="AK10" s="115">
        <f t="shared" ref="AK10:AK45" si="16">IF(($AF10      =0),0,(($T10      /$AF10      )-1))</f>
        <v>0.35019704580836741</v>
      </c>
    </row>
    <row r="11" spans="1:37" ht="13" x14ac:dyDescent="0.3">
      <c r="A11" s="55" t="s">
        <v>101</v>
      </c>
      <c r="B11" s="56" t="s">
        <v>455</v>
      </c>
      <c r="C11" s="57" t="s">
        <v>456</v>
      </c>
      <c r="D11" s="77">
        <v>814694328</v>
      </c>
      <c r="E11" s="78">
        <v>76481914</v>
      </c>
      <c r="F11" s="79">
        <f t="shared" si="0"/>
        <v>891176242</v>
      </c>
      <c r="G11" s="77">
        <v>848073940</v>
      </c>
      <c r="H11" s="78">
        <v>107341352</v>
      </c>
      <c r="I11" s="79">
        <f t="shared" si="1"/>
        <v>955415292</v>
      </c>
      <c r="J11" s="77">
        <v>171796028</v>
      </c>
      <c r="K11" s="78">
        <v>17789547</v>
      </c>
      <c r="L11" s="78">
        <f t="shared" si="2"/>
        <v>189585575</v>
      </c>
      <c r="M11" s="95">
        <f t="shared" si="3"/>
        <v>0.212736343346101</v>
      </c>
      <c r="N11" s="77">
        <v>192099591</v>
      </c>
      <c r="O11" s="78">
        <v>13351938</v>
      </c>
      <c r="P11" s="78">
        <f t="shared" si="4"/>
        <v>205451529</v>
      </c>
      <c r="Q11" s="95">
        <f t="shared" si="5"/>
        <v>0.23053972863877131</v>
      </c>
      <c r="R11" s="77">
        <v>123975062</v>
      </c>
      <c r="S11" s="78">
        <v>7810168</v>
      </c>
      <c r="T11" s="78">
        <f t="shared" si="6"/>
        <v>131785230</v>
      </c>
      <c r="U11" s="95">
        <f t="shared" si="7"/>
        <v>0.13793502271052199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487870681</v>
      </c>
      <c r="AA11" s="78">
        <f t="shared" si="11"/>
        <v>38951653</v>
      </c>
      <c r="AB11" s="78">
        <f t="shared" si="12"/>
        <v>526822334</v>
      </c>
      <c r="AC11" s="95">
        <f t="shared" si="13"/>
        <v>0.55140663794190137</v>
      </c>
      <c r="AD11" s="77">
        <v>194522509</v>
      </c>
      <c r="AE11" s="78">
        <v>12888695</v>
      </c>
      <c r="AF11" s="78">
        <f t="shared" si="14"/>
        <v>207411204</v>
      </c>
      <c r="AG11" s="78">
        <v>858069187</v>
      </c>
      <c r="AH11" s="78">
        <v>867419305</v>
      </c>
      <c r="AI11" s="79">
        <v>578179431</v>
      </c>
      <c r="AJ11" s="114">
        <f t="shared" si="15"/>
        <v>0.66655126035037926</v>
      </c>
      <c r="AK11" s="115">
        <f t="shared" si="16"/>
        <v>-0.3646185574430203</v>
      </c>
    </row>
    <row r="12" spans="1:37" ht="13" x14ac:dyDescent="0.3">
      <c r="A12" s="55" t="s">
        <v>116</v>
      </c>
      <c r="B12" s="56" t="s">
        <v>457</v>
      </c>
      <c r="C12" s="57" t="s">
        <v>458</v>
      </c>
      <c r="D12" s="77">
        <v>127355461</v>
      </c>
      <c r="E12" s="78">
        <v>680000</v>
      </c>
      <c r="F12" s="79">
        <f t="shared" si="0"/>
        <v>128035461</v>
      </c>
      <c r="G12" s="77">
        <v>131801019</v>
      </c>
      <c r="H12" s="78">
        <v>516150</v>
      </c>
      <c r="I12" s="79">
        <f t="shared" si="1"/>
        <v>132317169</v>
      </c>
      <c r="J12" s="77">
        <v>49558226</v>
      </c>
      <c r="K12" s="78">
        <v>228035</v>
      </c>
      <c r="L12" s="78">
        <f t="shared" si="2"/>
        <v>49786261</v>
      </c>
      <c r="M12" s="95">
        <f t="shared" si="3"/>
        <v>0.38884743813278416</v>
      </c>
      <c r="N12" s="77">
        <v>40961872</v>
      </c>
      <c r="O12" s="78">
        <v>-10699</v>
      </c>
      <c r="P12" s="78">
        <f t="shared" si="4"/>
        <v>40951173</v>
      </c>
      <c r="Q12" s="95">
        <f t="shared" si="5"/>
        <v>0.31984243021548536</v>
      </c>
      <c r="R12" s="77">
        <v>31791479</v>
      </c>
      <c r="S12" s="78">
        <v>-34416</v>
      </c>
      <c r="T12" s="78">
        <f t="shared" si="6"/>
        <v>31757063</v>
      </c>
      <c r="U12" s="95">
        <f t="shared" si="7"/>
        <v>0.24000712258285997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122311577</v>
      </c>
      <c r="AA12" s="78">
        <f t="shared" si="11"/>
        <v>182920</v>
      </c>
      <c r="AB12" s="78">
        <f t="shared" si="12"/>
        <v>122494497</v>
      </c>
      <c r="AC12" s="95">
        <f t="shared" si="13"/>
        <v>0.92576419164469881</v>
      </c>
      <c r="AD12" s="77">
        <v>30871533</v>
      </c>
      <c r="AE12" s="78">
        <v>344000</v>
      </c>
      <c r="AF12" s="78">
        <f t="shared" si="14"/>
        <v>31215533</v>
      </c>
      <c r="AG12" s="78">
        <v>124201587</v>
      </c>
      <c r="AH12" s="78">
        <v>130784917</v>
      </c>
      <c r="AI12" s="79">
        <v>107816074</v>
      </c>
      <c r="AJ12" s="114">
        <f t="shared" si="15"/>
        <v>0.82437697307251412</v>
      </c>
      <c r="AK12" s="115">
        <f t="shared" si="16"/>
        <v>1.7348093976162549E-2</v>
      </c>
    </row>
    <row r="13" spans="1:37" ht="14" x14ac:dyDescent="0.3">
      <c r="A13" s="58" t="s">
        <v>0</v>
      </c>
      <c r="B13" s="59" t="s">
        <v>459</v>
      </c>
      <c r="C13" s="60" t="s">
        <v>0</v>
      </c>
      <c r="D13" s="80">
        <f>SUM(D9:D12)</f>
        <v>2011284910</v>
      </c>
      <c r="E13" s="81">
        <f>SUM(E9:E12)</f>
        <v>371969670</v>
      </c>
      <c r="F13" s="82">
        <f t="shared" si="0"/>
        <v>2383254580</v>
      </c>
      <c r="G13" s="80">
        <f>SUM(G9:G12)</f>
        <v>2062850412</v>
      </c>
      <c r="H13" s="81">
        <f>SUM(H9:H12)</f>
        <v>393089992</v>
      </c>
      <c r="I13" s="82">
        <f t="shared" si="1"/>
        <v>2455940404</v>
      </c>
      <c r="J13" s="80">
        <f>SUM(J9:J12)</f>
        <v>533556454</v>
      </c>
      <c r="K13" s="81">
        <f>SUM(K9:K12)</f>
        <v>79854376</v>
      </c>
      <c r="L13" s="81">
        <f t="shared" si="2"/>
        <v>613410830</v>
      </c>
      <c r="M13" s="96">
        <f t="shared" si="3"/>
        <v>0.25738367824724795</v>
      </c>
      <c r="N13" s="80">
        <f>SUM(N9:N12)</f>
        <v>526409541</v>
      </c>
      <c r="O13" s="81">
        <f>SUM(O9:O12)</f>
        <v>99972340</v>
      </c>
      <c r="P13" s="81">
        <f t="shared" si="4"/>
        <v>626381881</v>
      </c>
      <c r="Q13" s="96">
        <f t="shared" si="5"/>
        <v>0.26282625710930135</v>
      </c>
      <c r="R13" s="80">
        <f>SUM(R9:R12)</f>
        <v>412741920</v>
      </c>
      <c r="S13" s="81">
        <f>SUM(S9:S12)</f>
        <v>42527549</v>
      </c>
      <c r="T13" s="81">
        <f t="shared" si="6"/>
        <v>455269469</v>
      </c>
      <c r="U13" s="96">
        <f t="shared" si="7"/>
        <v>0.1853748031745806</v>
      </c>
      <c r="V13" s="80">
        <f>SUM(V9:V12)</f>
        <v>0</v>
      </c>
      <c r="W13" s="81">
        <f>SUM(W9:W12)</f>
        <v>0</v>
      </c>
      <c r="X13" s="81">
        <f t="shared" si="8"/>
        <v>0</v>
      </c>
      <c r="Y13" s="96">
        <f t="shared" si="9"/>
        <v>0</v>
      </c>
      <c r="Z13" s="80">
        <f t="shared" si="10"/>
        <v>1472707915</v>
      </c>
      <c r="AA13" s="81">
        <f t="shared" si="11"/>
        <v>222354265</v>
      </c>
      <c r="AB13" s="81">
        <f t="shared" si="12"/>
        <v>1695062180</v>
      </c>
      <c r="AC13" s="96">
        <f t="shared" si="13"/>
        <v>0.69018864514759615</v>
      </c>
      <c r="AD13" s="80">
        <f>SUM(AD9:AD12)</f>
        <v>434979103</v>
      </c>
      <c r="AE13" s="81">
        <f>SUM(AE9:AE12)</f>
        <v>50890697</v>
      </c>
      <c r="AF13" s="81">
        <f t="shared" si="14"/>
        <v>485869800</v>
      </c>
      <c r="AG13" s="81">
        <f>SUM(AG9:AG12)</f>
        <v>2253468718</v>
      </c>
      <c r="AH13" s="81">
        <f>SUM(AH9:AH12)</f>
        <v>2354046270</v>
      </c>
      <c r="AI13" s="82">
        <f>SUM(AI9:AI12)</f>
        <v>1652842949</v>
      </c>
      <c r="AJ13" s="116">
        <f t="shared" si="15"/>
        <v>0.70212848832406338</v>
      </c>
      <c r="AK13" s="117">
        <f t="shared" si="16"/>
        <v>-6.298051659107029E-2</v>
      </c>
    </row>
    <row r="14" spans="1:37" ht="13" x14ac:dyDescent="0.3">
      <c r="A14" s="55" t="s">
        <v>101</v>
      </c>
      <c r="B14" s="56" t="s">
        <v>460</v>
      </c>
      <c r="C14" s="57" t="s">
        <v>461</v>
      </c>
      <c r="D14" s="77">
        <v>126487046</v>
      </c>
      <c r="E14" s="78">
        <v>21726655</v>
      </c>
      <c r="F14" s="79">
        <f t="shared" si="0"/>
        <v>148213701</v>
      </c>
      <c r="G14" s="77">
        <v>128947299</v>
      </c>
      <c r="H14" s="78">
        <v>21726655</v>
      </c>
      <c r="I14" s="79">
        <f t="shared" si="1"/>
        <v>150673954</v>
      </c>
      <c r="J14" s="77">
        <v>30136362</v>
      </c>
      <c r="K14" s="78">
        <v>1707723</v>
      </c>
      <c r="L14" s="78">
        <f t="shared" si="2"/>
        <v>31844085</v>
      </c>
      <c r="M14" s="95">
        <f t="shared" si="3"/>
        <v>0.21485250543740217</v>
      </c>
      <c r="N14" s="77">
        <v>11884500</v>
      </c>
      <c r="O14" s="78">
        <v>5717854</v>
      </c>
      <c r="P14" s="78">
        <f t="shared" si="4"/>
        <v>17602354</v>
      </c>
      <c r="Q14" s="95">
        <f t="shared" si="5"/>
        <v>0.11876333888997212</v>
      </c>
      <c r="R14" s="77">
        <v>25705928</v>
      </c>
      <c r="S14" s="78">
        <v>3713918</v>
      </c>
      <c r="T14" s="78">
        <f t="shared" si="6"/>
        <v>29419846</v>
      </c>
      <c r="U14" s="95">
        <f t="shared" si="7"/>
        <v>0.19525502065207634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67726790</v>
      </c>
      <c r="AA14" s="78">
        <f t="shared" si="11"/>
        <v>11139495</v>
      </c>
      <c r="AB14" s="78">
        <f t="shared" si="12"/>
        <v>78866285</v>
      </c>
      <c r="AC14" s="95">
        <f t="shared" si="13"/>
        <v>0.52342347769011222</v>
      </c>
      <c r="AD14" s="77">
        <v>21253189</v>
      </c>
      <c r="AE14" s="78">
        <v>958101</v>
      </c>
      <c r="AF14" s="78">
        <f t="shared" si="14"/>
        <v>22211290</v>
      </c>
      <c r="AG14" s="78">
        <v>160810606</v>
      </c>
      <c r="AH14" s="78">
        <v>133096367</v>
      </c>
      <c r="AI14" s="79">
        <v>90020219</v>
      </c>
      <c r="AJ14" s="114">
        <f t="shared" si="15"/>
        <v>0.67635369040538873</v>
      </c>
      <c r="AK14" s="115">
        <f t="shared" si="16"/>
        <v>0.32454467975520562</v>
      </c>
    </row>
    <row r="15" spans="1:37" ht="13" x14ac:dyDescent="0.3">
      <c r="A15" s="55" t="s">
        <v>101</v>
      </c>
      <c r="B15" s="56" t="s">
        <v>462</v>
      </c>
      <c r="C15" s="57" t="s">
        <v>463</v>
      </c>
      <c r="D15" s="77">
        <v>527919493</v>
      </c>
      <c r="E15" s="78">
        <v>77642214</v>
      </c>
      <c r="F15" s="79">
        <f t="shared" si="0"/>
        <v>605561707</v>
      </c>
      <c r="G15" s="77">
        <v>589808524</v>
      </c>
      <c r="H15" s="78">
        <v>92693821</v>
      </c>
      <c r="I15" s="79">
        <f t="shared" si="1"/>
        <v>682502345</v>
      </c>
      <c r="J15" s="77">
        <v>108656990</v>
      </c>
      <c r="K15" s="78">
        <v>5399545</v>
      </c>
      <c r="L15" s="78">
        <f t="shared" si="2"/>
        <v>114056535</v>
      </c>
      <c r="M15" s="95">
        <f t="shared" si="3"/>
        <v>0.18834832797642537</v>
      </c>
      <c r="N15" s="77">
        <v>130476266</v>
      </c>
      <c r="O15" s="78">
        <v>8493434</v>
      </c>
      <c r="P15" s="78">
        <f t="shared" si="4"/>
        <v>138969700</v>
      </c>
      <c r="Q15" s="95">
        <f t="shared" si="5"/>
        <v>0.22948891647800312</v>
      </c>
      <c r="R15" s="77">
        <v>138231366</v>
      </c>
      <c r="S15" s="78">
        <v>8182790</v>
      </c>
      <c r="T15" s="78">
        <f t="shared" si="6"/>
        <v>146414156</v>
      </c>
      <c r="U15" s="95">
        <f t="shared" si="7"/>
        <v>0.21452549880982461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377364622</v>
      </c>
      <c r="AA15" s="78">
        <f t="shared" si="11"/>
        <v>22075769</v>
      </c>
      <c r="AB15" s="78">
        <f t="shared" si="12"/>
        <v>399440391</v>
      </c>
      <c r="AC15" s="95">
        <f t="shared" si="13"/>
        <v>0.58525863526520194</v>
      </c>
      <c r="AD15" s="77">
        <v>305794379</v>
      </c>
      <c r="AE15" s="78">
        <v>2016871</v>
      </c>
      <c r="AF15" s="78">
        <f t="shared" si="14"/>
        <v>307811250</v>
      </c>
      <c r="AG15" s="78">
        <v>487683281</v>
      </c>
      <c r="AH15" s="78">
        <v>832765386</v>
      </c>
      <c r="AI15" s="79">
        <v>567753311</v>
      </c>
      <c r="AJ15" s="114">
        <f t="shared" si="15"/>
        <v>0.68176862360607293</v>
      </c>
      <c r="AK15" s="115">
        <f t="shared" si="16"/>
        <v>-0.52433786614361888</v>
      </c>
    </row>
    <row r="16" spans="1:37" ht="13" x14ac:dyDescent="0.3">
      <c r="A16" s="55" t="s">
        <v>101</v>
      </c>
      <c r="B16" s="56" t="s">
        <v>464</v>
      </c>
      <c r="C16" s="57" t="s">
        <v>465</v>
      </c>
      <c r="D16" s="77">
        <v>85044911</v>
      </c>
      <c r="E16" s="78">
        <v>9687000</v>
      </c>
      <c r="F16" s="79">
        <f t="shared" si="0"/>
        <v>94731911</v>
      </c>
      <c r="G16" s="77">
        <v>96967718</v>
      </c>
      <c r="H16" s="78">
        <v>5672180</v>
      </c>
      <c r="I16" s="79">
        <f t="shared" si="1"/>
        <v>102639898</v>
      </c>
      <c r="J16" s="77">
        <v>30857731</v>
      </c>
      <c r="K16" s="78">
        <v>221996</v>
      </c>
      <c r="L16" s="78">
        <f t="shared" si="2"/>
        <v>31079727</v>
      </c>
      <c r="M16" s="95">
        <f t="shared" si="3"/>
        <v>0.32808086179112339</v>
      </c>
      <c r="N16" s="77">
        <v>22805541</v>
      </c>
      <c r="O16" s="78">
        <v>88855</v>
      </c>
      <c r="P16" s="78">
        <f t="shared" si="4"/>
        <v>22894396</v>
      </c>
      <c r="Q16" s="95">
        <f t="shared" si="5"/>
        <v>0.24167564824064405</v>
      </c>
      <c r="R16" s="77">
        <v>20967028</v>
      </c>
      <c r="S16" s="78">
        <v>894628</v>
      </c>
      <c r="T16" s="78">
        <f t="shared" si="6"/>
        <v>21861656</v>
      </c>
      <c r="U16" s="95">
        <f t="shared" si="7"/>
        <v>0.21299374245286176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74630300</v>
      </c>
      <c r="AA16" s="78">
        <f t="shared" si="11"/>
        <v>1205479</v>
      </c>
      <c r="AB16" s="78">
        <f t="shared" si="12"/>
        <v>75835779</v>
      </c>
      <c r="AC16" s="95">
        <f t="shared" si="13"/>
        <v>0.73885282894571858</v>
      </c>
      <c r="AD16" s="77">
        <v>19262231</v>
      </c>
      <c r="AE16" s="78">
        <v>448310</v>
      </c>
      <c r="AF16" s="78">
        <f t="shared" si="14"/>
        <v>19710541</v>
      </c>
      <c r="AG16" s="78">
        <v>92689865</v>
      </c>
      <c r="AH16" s="78">
        <v>93112896</v>
      </c>
      <c r="AI16" s="79">
        <v>51992422</v>
      </c>
      <c r="AJ16" s="114">
        <f t="shared" si="15"/>
        <v>0.55838046321746881</v>
      </c>
      <c r="AK16" s="115">
        <f t="shared" si="16"/>
        <v>0.10913525914889899</v>
      </c>
    </row>
    <row r="17" spans="1:37" ht="13" x14ac:dyDescent="0.3">
      <c r="A17" s="55" t="s">
        <v>101</v>
      </c>
      <c r="B17" s="56" t="s">
        <v>466</v>
      </c>
      <c r="C17" s="57" t="s">
        <v>467</v>
      </c>
      <c r="D17" s="77">
        <v>165528465</v>
      </c>
      <c r="E17" s="78">
        <v>20392250</v>
      </c>
      <c r="F17" s="79">
        <f t="shared" si="0"/>
        <v>185920715</v>
      </c>
      <c r="G17" s="77">
        <v>157712633</v>
      </c>
      <c r="H17" s="78">
        <v>20080741</v>
      </c>
      <c r="I17" s="79">
        <f t="shared" si="1"/>
        <v>177793374</v>
      </c>
      <c r="J17" s="77">
        <v>30769969</v>
      </c>
      <c r="K17" s="78">
        <v>2128037</v>
      </c>
      <c r="L17" s="78">
        <f t="shared" si="2"/>
        <v>32898006</v>
      </c>
      <c r="M17" s="95">
        <f t="shared" si="3"/>
        <v>0.17694642579230616</v>
      </c>
      <c r="N17" s="77">
        <v>31752549</v>
      </c>
      <c r="O17" s="78">
        <v>5463244</v>
      </c>
      <c r="P17" s="78">
        <f t="shared" si="4"/>
        <v>37215793</v>
      </c>
      <c r="Q17" s="95">
        <f t="shared" si="5"/>
        <v>0.20017023385479127</v>
      </c>
      <c r="R17" s="77">
        <v>29143197</v>
      </c>
      <c r="S17" s="78">
        <v>3784262</v>
      </c>
      <c r="T17" s="78">
        <f t="shared" si="6"/>
        <v>32927459</v>
      </c>
      <c r="U17" s="95">
        <f t="shared" si="7"/>
        <v>0.185200709448261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91665715</v>
      </c>
      <c r="AA17" s="78">
        <f t="shared" si="11"/>
        <v>11375543</v>
      </c>
      <c r="AB17" s="78">
        <f t="shared" si="12"/>
        <v>103041258</v>
      </c>
      <c r="AC17" s="95">
        <f t="shared" si="13"/>
        <v>0.5795562325061675</v>
      </c>
      <c r="AD17" s="77">
        <v>41957531</v>
      </c>
      <c r="AE17" s="78">
        <v>13444304</v>
      </c>
      <c r="AF17" s="78">
        <f t="shared" si="14"/>
        <v>55401835</v>
      </c>
      <c r="AG17" s="78">
        <v>273895011</v>
      </c>
      <c r="AH17" s="78">
        <v>273962011</v>
      </c>
      <c r="AI17" s="79">
        <v>192419481</v>
      </c>
      <c r="AJ17" s="114">
        <f t="shared" si="15"/>
        <v>0.70235825871492819</v>
      </c>
      <c r="AK17" s="115">
        <f t="shared" si="16"/>
        <v>-0.40566122042708508</v>
      </c>
    </row>
    <row r="18" spans="1:37" ht="13" x14ac:dyDescent="0.3">
      <c r="A18" s="55" t="s">
        <v>101</v>
      </c>
      <c r="B18" s="56" t="s">
        <v>468</v>
      </c>
      <c r="C18" s="57" t="s">
        <v>469</v>
      </c>
      <c r="D18" s="77">
        <v>88336524</v>
      </c>
      <c r="E18" s="78">
        <v>44447000</v>
      </c>
      <c r="F18" s="79">
        <f t="shared" si="0"/>
        <v>132783524</v>
      </c>
      <c r="G18" s="77">
        <v>91337183</v>
      </c>
      <c r="H18" s="78">
        <v>41197000</v>
      </c>
      <c r="I18" s="79">
        <f t="shared" si="1"/>
        <v>132534183</v>
      </c>
      <c r="J18" s="77">
        <v>27274168</v>
      </c>
      <c r="K18" s="78">
        <v>10489980</v>
      </c>
      <c r="L18" s="78">
        <f t="shared" si="2"/>
        <v>37764148</v>
      </c>
      <c r="M18" s="95">
        <f t="shared" si="3"/>
        <v>0.28440386926317757</v>
      </c>
      <c r="N18" s="77">
        <v>10317220</v>
      </c>
      <c r="O18" s="78">
        <v>16880531</v>
      </c>
      <c r="P18" s="78">
        <f t="shared" si="4"/>
        <v>27197751</v>
      </c>
      <c r="Q18" s="95">
        <f t="shared" si="5"/>
        <v>0.20482775408189949</v>
      </c>
      <c r="R18" s="77">
        <v>25306295</v>
      </c>
      <c r="S18" s="78">
        <v>7194161</v>
      </c>
      <c r="T18" s="78">
        <f t="shared" si="6"/>
        <v>32500456</v>
      </c>
      <c r="U18" s="95">
        <f t="shared" si="7"/>
        <v>0.2452231964941452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62897683</v>
      </c>
      <c r="AA18" s="78">
        <f t="shared" si="11"/>
        <v>34564672</v>
      </c>
      <c r="AB18" s="78">
        <f t="shared" si="12"/>
        <v>97462355</v>
      </c>
      <c r="AC18" s="95">
        <f t="shared" si="13"/>
        <v>0.73537522768748653</v>
      </c>
      <c r="AD18" s="77">
        <v>19321317</v>
      </c>
      <c r="AE18" s="78">
        <v>2833347</v>
      </c>
      <c r="AF18" s="78">
        <f t="shared" si="14"/>
        <v>22154664</v>
      </c>
      <c r="AG18" s="78">
        <v>114849158</v>
      </c>
      <c r="AH18" s="78">
        <v>118340161</v>
      </c>
      <c r="AI18" s="79">
        <v>75685257</v>
      </c>
      <c r="AJ18" s="114">
        <f t="shared" si="15"/>
        <v>0.63955681959905397</v>
      </c>
      <c r="AK18" s="115">
        <f t="shared" si="16"/>
        <v>0.46698031619888258</v>
      </c>
    </row>
    <row r="19" spans="1:37" ht="13" x14ac:dyDescent="0.3">
      <c r="A19" s="55" t="s">
        <v>101</v>
      </c>
      <c r="B19" s="56" t="s">
        <v>470</v>
      </c>
      <c r="C19" s="57" t="s">
        <v>471</v>
      </c>
      <c r="D19" s="77">
        <v>90615695</v>
      </c>
      <c r="E19" s="78">
        <v>27196000</v>
      </c>
      <c r="F19" s="79">
        <f t="shared" si="0"/>
        <v>117811695</v>
      </c>
      <c r="G19" s="77">
        <v>90615695</v>
      </c>
      <c r="H19" s="78">
        <v>27446000</v>
      </c>
      <c r="I19" s="79">
        <f t="shared" si="1"/>
        <v>118061695</v>
      </c>
      <c r="J19" s="77">
        <v>20941109</v>
      </c>
      <c r="K19" s="78">
        <v>1679214</v>
      </c>
      <c r="L19" s="78">
        <f t="shared" si="2"/>
        <v>22620323</v>
      </c>
      <c r="M19" s="95">
        <f t="shared" si="3"/>
        <v>0.19200405358737943</v>
      </c>
      <c r="N19" s="77">
        <v>9112438</v>
      </c>
      <c r="O19" s="78">
        <v>7216105</v>
      </c>
      <c r="P19" s="78">
        <f t="shared" si="4"/>
        <v>16328543</v>
      </c>
      <c r="Q19" s="95">
        <f t="shared" si="5"/>
        <v>0.13859865949641079</v>
      </c>
      <c r="R19" s="77">
        <v>36306442</v>
      </c>
      <c r="S19" s="78">
        <v>826747</v>
      </c>
      <c r="T19" s="78">
        <f t="shared" si="6"/>
        <v>37133189</v>
      </c>
      <c r="U19" s="95">
        <f t="shared" si="7"/>
        <v>0.3145235971751888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66359989</v>
      </c>
      <c r="AA19" s="78">
        <f t="shared" si="11"/>
        <v>9722066</v>
      </c>
      <c r="AB19" s="78">
        <f t="shared" si="12"/>
        <v>76082055</v>
      </c>
      <c r="AC19" s="95">
        <f t="shared" si="13"/>
        <v>0.64442624680257221</v>
      </c>
      <c r="AD19" s="77">
        <v>41376233</v>
      </c>
      <c r="AE19" s="78">
        <v>3098170</v>
      </c>
      <c r="AF19" s="78">
        <f t="shared" si="14"/>
        <v>44474403</v>
      </c>
      <c r="AG19" s="78">
        <v>99791579</v>
      </c>
      <c r="AH19" s="78">
        <v>107641579</v>
      </c>
      <c r="AI19" s="79">
        <v>85621191</v>
      </c>
      <c r="AJ19" s="114">
        <f t="shared" si="15"/>
        <v>0.79542860477734167</v>
      </c>
      <c r="AK19" s="115">
        <f t="shared" si="16"/>
        <v>-0.16506604934078595</v>
      </c>
    </row>
    <row r="20" spans="1:37" ht="13" x14ac:dyDescent="0.3">
      <c r="A20" s="55" t="s">
        <v>116</v>
      </c>
      <c r="B20" s="56" t="s">
        <v>472</v>
      </c>
      <c r="C20" s="57" t="s">
        <v>473</v>
      </c>
      <c r="D20" s="77">
        <v>77789000</v>
      </c>
      <c r="E20" s="78">
        <v>515000</v>
      </c>
      <c r="F20" s="79">
        <f t="shared" si="0"/>
        <v>78304000</v>
      </c>
      <c r="G20" s="77">
        <v>79364240</v>
      </c>
      <c r="H20" s="78">
        <v>2823000</v>
      </c>
      <c r="I20" s="79">
        <f t="shared" si="1"/>
        <v>82187240</v>
      </c>
      <c r="J20" s="77">
        <v>28722578</v>
      </c>
      <c r="K20" s="78">
        <v>0</v>
      </c>
      <c r="L20" s="78">
        <f t="shared" si="2"/>
        <v>28722578</v>
      </c>
      <c r="M20" s="95">
        <f t="shared" si="3"/>
        <v>0.3668085666121782</v>
      </c>
      <c r="N20" s="77">
        <v>23919290</v>
      </c>
      <c r="O20" s="78">
        <v>79870</v>
      </c>
      <c r="P20" s="78">
        <f t="shared" si="4"/>
        <v>23999160</v>
      </c>
      <c r="Q20" s="95">
        <f t="shared" si="5"/>
        <v>0.30648702492848384</v>
      </c>
      <c r="R20" s="77">
        <v>16703474</v>
      </c>
      <c r="S20" s="78">
        <v>60141</v>
      </c>
      <c r="T20" s="78">
        <f t="shared" si="6"/>
        <v>16763615</v>
      </c>
      <c r="U20" s="95">
        <f t="shared" si="7"/>
        <v>0.20396858441772714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69345342</v>
      </c>
      <c r="AA20" s="78">
        <f t="shared" si="11"/>
        <v>140011</v>
      </c>
      <c r="AB20" s="78">
        <f t="shared" si="12"/>
        <v>69485353</v>
      </c>
      <c r="AC20" s="95">
        <f t="shared" si="13"/>
        <v>0.84545183656246392</v>
      </c>
      <c r="AD20" s="77">
        <v>18744614</v>
      </c>
      <c r="AE20" s="78">
        <v>0</v>
      </c>
      <c r="AF20" s="78">
        <f t="shared" si="14"/>
        <v>18744614</v>
      </c>
      <c r="AG20" s="78">
        <v>79706974</v>
      </c>
      <c r="AH20" s="78">
        <v>87309553</v>
      </c>
      <c r="AI20" s="79">
        <v>77261335</v>
      </c>
      <c r="AJ20" s="114">
        <f t="shared" si="15"/>
        <v>0.88491273114180302</v>
      </c>
      <c r="AK20" s="115">
        <f t="shared" si="16"/>
        <v>-0.10568363797728775</v>
      </c>
    </row>
    <row r="21" spans="1:37" ht="14" x14ac:dyDescent="0.3">
      <c r="A21" s="58" t="s">
        <v>0</v>
      </c>
      <c r="B21" s="59" t="s">
        <v>474</v>
      </c>
      <c r="C21" s="60" t="s">
        <v>0</v>
      </c>
      <c r="D21" s="80">
        <f>SUM(D14:D20)</f>
        <v>1161721134</v>
      </c>
      <c r="E21" s="81">
        <f>SUM(E14:E20)</f>
        <v>201606119</v>
      </c>
      <c r="F21" s="82">
        <f t="shared" si="0"/>
        <v>1363327253</v>
      </c>
      <c r="G21" s="80">
        <f>SUM(G14:G20)</f>
        <v>1234753292</v>
      </c>
      <c r="H21" s="81">
        <f>SUM(H14:H20)</f>
        <v>211639397</v>
      </c>
      <c r="I21" s="82">
        <f t="shared" si="1"/>
        <v>1446392689</v>
      </c>
      <c r="J21" s="80">
        <f>SUM(J14:J20)</f>
        <v>277358907</v>
      </c>
      <c r="K21" s="81">
        <f>SUM(K14:K20)</f>
        <v>21626495</v>
      </c>
      <c r="L21" s="81">
        <f t="shared" si="2"/>
        <v>298985402</v>
      </c>
      <c r="M21" s="96">
        <f t="shared" si="3"/>
        <v>0.2193056739253785</v>
      </c>
      <c r="N21" s="80">
        <f>SUM(N14:N20)</f>
        <v>240267804</v>
      </c>
      <c r="O21" s="81">
        <f>SUM(O14:O20)</f>
        <v>43939893</v>
      </c>
      <c r="P21" s="81">
        <f t="shared" si="4"/>
        <v>284207697</v>
      </c>
      <c r="Q21" s="96">
        <f t="shared" si="5"/>
        <v>0.20846623316199489</v>
      </c>
      <c r="R21" s="80">
        <f>SUM(R14:R20)</f>
        <v>292363730</v>
      </c>
      <c r="S21" s="81">
        <f>SUM(S14:S20)</f>
        <v>24656647</v>
      </c>
      <c r="T21" s="81">
        <f t="shared" si="6"/>
        <v>317020377</v>
      </c>
      <c r="U21" s="96">
        <f t="shared" si="7"/>
        <v>0.21918001896095038</v>
      </c>
      <c r="V21" s="80">
        <f>SUM(V14:V20)</f>
        <v>0</v>
      </c>
      <c r="W21" s="81">
        <f>SUM(W14:W20)</f>
        <v>0</v>
      </c>
      <c r="X21" s="81">
        <f t="shared" si="8"/>
        <v>0</v>
      </c>
      <c r="Y21" s="96">
        <f t="shared" si="9"/>
        <v>0</v>
      </c>
      <c r="Z21" s="80">
        <f t="shared" si="10"/>
        <v>809990441</v>
      </c>
      <c r="AA21" s="81">
        <f t="shared" si="11"/>
        <v>90223035</v>
      </c>
      <c r="AB21" s="81">
        <f t="shared" si="12"/>
        <v>900213476</v>
      </c>
      <c r="AC21" s="96">
        <f t="shared" si="13"/>
        <v>0.6223852504553139</v>
      </c>
      <c r="AD21" s="80">
        <f>SUM(AD14:AD20)</f>
        <v>467709494</v>
      </c>
      <c r="AE21" s="81">
        <f>SUM(AE14:AE20)</f>
        <v>22799103</v>
      </c>
      <c r="AF21" s="81">
        <f t="shared" si="14"/>
        <v>490508597</v>
      </c>
      <c r="AG21" s="81">
        <f>SUM(AG14:AG20)</f>
        <v>1309426474</v>
      </c>
      <c r="AH21" s="81">
        <f>SUM(AH14:AH20)</f>
        <v>1646227953</v>
      </c>
      <c r="AI21" s="82">
        <f>SUM(AI14:AI20)</f>
        <v>1140753216</v>
      </c>
      <c r="AJ21" s="116">
        <f t="shared" si="15"/>
        <v>0.69294973027347206</v>
      </c>
      <c r="AK21" s="117">
        <f t="shared" si="16"/>
        <v>-0.35369047772265649</v>
      </c>
    </row>
    <row r="22" spans="1:37" ht="13" x14ac:dyDescent="0.3">
      <c r="A22" s="55" t="s">
        <v>101</v>
      </c>
      <c r="B22" s="56" t="s">
        <v>475</v>
      </c>
      <c r="C22" s="57" t="s">
        <v>476</v>
      </c>
      <c r="D22" s="77">
        <v>165443940</v>
      </c>
      <c r="E22" s="78">
        <v>82779004</v>
      </c>
      <c r="F22" s="79">
        <f t="shared" si="0"/>
        <v>248222944</v>
      </c>
      <c r="G22" s="77">
        <v>163907940</v>
      </c>
      <c r="H22" s="78">
        <v>40779004</v>
      </c>
      <c r="I22" s="79">
        <f t="shared" si="1"/>
        <v>204686944</v>
      </c>
      <c r="J22" s="77">
        <v>24224234</v>
      </c>
      <c r="K22" s="78">
        <v>7836963</v>
      </c>
      <c r="L22" s="78">
        <f t="shared" si="2"/>
        <v>32061197</v>
      </c>
      <c r="M22" s="95">
        <f t="shared" si="3"/>
        <v>0.12916290687455548</v>
      </c>
      <c r="N22" s="77">
        <v>33908378</v>
      </c>
      <c r="O22" s="78">
        <v>6777984</v>
      </c>
      <c r="P22" s="78">
        <f t="shared" si="4"/>
        <v>40686362</v>
      </c>
      <c r="Q22" s="95">
        <f t="shared" si="5"/>
        <v>0.16391056098343593</v>
      </c>
      <c r="R22" s="77">
        <v>36835463</v>
      </c>
      <c r="S22" s="78">
        <v>2065306</v>
      </c>
      <c r="T22" s="78">
        <f t="shared" si="6"/>
        <v>38900769</v>
      </c>
      <c r="U22" s="95">
        <f t="shared" si="7"/>
        <v>0.19005007471311897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94968075</v>
      </c>
      <c r="AA22" s="78">
        <f t="shared" si="11"/>
        <v>16680253</v>
      </c>
      <c r="AB22" s="78">
        <f t="shared" si="12"/>
        <v>111648328</v>
      </c>
      <c r="AC22" s="95">
        <f t="shared" si="13"/>
        <v>0.5454589619550918</v>
      </c>
      <c r="AD22" s="77">
        <v>16185665</v>
      </c>
      <c r="AE22" s="78">
        <v>579063</v>
      </c>
      <c r="AF22" s="78">
        <f t="shared" si="14"/>
        <v>16764728</v>
      </c>
      <c r="AG22" s="78">
        <v>208661628</v>
      </c>
      <c r="AH22" s="78">
        <v>211050100</v>
      </c>
      <c r="AI22" s="79">
        <v>52514117</v>
      </c>
      <c r="AJ22" s="114">
        <f t="shared" si="15"/>
        <v>0.24882299037053288</v>
      </c>
      <c r="AK22" s="115">
        <f t="shared" si="16"/>
        <v>1.3203936860771019</v>
      </c>
    </row>
    <row r="23" spans="1:37" ht="13" x14ac:dyDescent="0.3">
      <c r="A23" s="55" t="s">
        <v>101</v>
      </c>
      <c r="B23" s="56" t="s">
        <v>477</v>
      </c>
      <c r="C23" s="57" t="s">
        <v>478</v>
      </c>
      <c r="D23" s="77">
        <v>271803010</v>
      </c>
      <c r="E23" s="78">
        <v>40153650</v>
      </c>
      <c r="F23" s="79">
        <f t="shared" si="0"/>
        <v>311956660</v>
      </c>
      <c r="G23" s="77">
        <v>283980910</v>
      </c>
      <c r="H23" s="78">
        <v>31753650</v>
      </c>
      <c r="I23" s="79">
        <f t="shared" si="1"/>
        <v>315734560</v>
      </c>
      <c r="J23" s="77">
        <v>82506564</v>
      </c>
      <c r="K23" s="78">
        <v>2430556</v>
      </c>
      <c r="L23" s="78">
        <f t="shared" si="2"/>
        <v>84937120</v>
      </c>
      <c r="M23" s="95">
        <f t="shared" si="3"/>
        <v>0.27227218037274792</v>
      </c>
      <c r="N23" s="77">
        <v>63367046</v>
      </c>
      <c r="O23" s="78">
        <v>7114395</v>
      </c>
      <c r="P23" s="78">
        <f t="shared" si="4"/>
        <v>70481441</v>
      </c>
      <c r="Q23" s="95">
        <f t="shared" si="5"/>
        <v>0.22593343895911694</v>
      </c>
      <c r="R23" s="77">
        <v>59739056</v>
      </c>
      <c r="S23" s="78">
        <v>3886874</v>
      </c>
      <c r="T23" s="78">
        <f t="shared" si="6"/>
        <v>63625930</v>
      </c>
      <c r="U23" s="95">
        <f t="shared" si="7"/>
        <v>0.20151715415632676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205612666</v>
      </c>
      <c r="AA23" s="78">
        <f t="shared" si="11"/>
        <v>13431825</v>
      </c>
      <c r="AB23" s="78">
        <f t="shared" si="12"/>
        <v>219044491</v>
      </c>
      <c r="AC23" s="95">
        <f t="shared" si="13"/>
        <v>0.69376152867142582</v>
      </c>
      <c r="AD23" s="77">
        <v>55649656</v>
      </c>
      <c r="AE23" s="78">
        <v>2462456</v>
      </c>
      <c r="AF23" s="78">
        <f t="shared" si="14"/>
        <v>58112112</v>
      </c>
      <c r="AG23" s="78">
        <v>273764862</v>
      </c>
      <c r="AH23" s="78">
        <v>277664213</v>
      </c>
      <c r="AI23" s="79">
        <v>202080355</v>
      </c>
      <c r="AJ23" s="114">
        <f t="shared" si="15"/>
        <v>0.72778682141511697</v>
      </c>
      <c r="AK23" s="115">
        <f t="shared" si="16"/>
        <v>9.4882423134096339E-2</v>
      </c>
    </row>
    <row r="24" spans="1:37" ht="13" x14ac:dyDescent="0.3">
      <c r="A24" s="55" t="s">
        <v>101</v>
      </c>
      <c r="B24" s="56" t="s">
        <v>479</v>
      </c>
      <c r="C24" s="57" t="s">
        <v>480</v>
      </c>
      <c r="D24" s="77">
        <v>392855939</v>
      </c>
      <c r="E24" s="78">
        <v>42360000</v>
      </c>
      <c r="F24" s="79">
        <f t="shared" si="0"/>
        <v>435215939</v>
      </c>
      <c r="G24" s="77">
        <v>398575811</v>
      </c>
      <c r="H24" s="78">
        <v>62210000</v>
      </c>
      <c r="I24" s="79">
        <f t="shared" si="1"/>
        <v>460785811</v>
      </c>
      <c r="J24" s="77">
        <v>44396310</v>
      </c>
      <c r="K24" s="78">
        <v>4553618</v>
      </c>
      <c r="L24" s="78">
        <f t="shared" si="2"/>
        <v>48949928</v>
      </c>
      <c r="M24" s="95">
        <f t="shared" si="3"/>
        <v>0.11247273735532926</v>
      </c>
      <c r="N24" s="77">
        <v>56324849</v>
      </c>
      <c r="O24" s="78">
        <v>4981105</v>
      </c>
      <c r="P24" s="78">
        <f t="shared" si="4"/>
        <v>61305954</v>
      </c>
      <c r="Q24" s="95">
        <f t="shared" si="5"/>
        <v>0.14086330142426148</v>
      </c>
      <c r="R24" s="77">
        <v>57665843</v>
      </c>
      <c r="S24" s="78">
        <v>15006950</v>
      </c>
      <c r="T24" s="78">
        <f t="shared" si="6"/>
        <v>72672793</v>
      </c>
      <c r="U24" s="95">
        <f t="shared" si="7"/>
        <v>0.15771491062688126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158387002</v>
      </c>
      <c r="AA24" s="78">
        <f t="shared" si="11"/>
        <v>24541673</v>
      </c>
      <c r="AB24" s="78">
        <f t="shared" si="12"/>
        <v>182928675</v>
      </c>
      <c r="AC24" s="95">
        <f t="shared" si="13"/>
        <v>0.39699285575440602</v>
      </c>
      <c r="AD24" s="77">
        <v>36087808</v>
      </c>
      <c r="AE24" s="78">
        <v>2372242</v>
      </c>
      <c r="AF24" s="78">
        <f t="shared" si="14"/>
        <v>38460050</v>
      </c>
      <c r="AG24" s="78">
        <v>0</v>
      </c>
      <c r="AH24" s="78">
        <v>405952220</v>
      </c>
      <c r="AI24" s="79">
        <v>46805232</v>
      </c>
      <c r="AJ24" s="114">
        <f t="shared" si="15"/>
        <v>0.1152973914023675</v>
      </c>
      <c r="AK24" s="115">
        <f t="shared" si="16"/>
        <v>0.88956574419430035</v>
      </c>
    </row>
    <row r="25" spans="1:37" ht="13" x14ac:dyDescent="0.3">
      <c r="A25" s="55" t="s">
        <v>101</v>
      </c>
      <c r="B25" s="56" t="s">
        <v>481</v>
      </c>
      <c r="C25" s="57" t="s">
        <v>482</v>
      </c>
      <c r="D25" s="77">
        <v>107868479</v>
      </c>
      <c r="E25" s="78">
        <v>14350000</v>
      </c>
      <c r="F25" s="79">
        <f t="shared" si="0"/>
        <v>122218479</v>
      </c>
      <c r="G25" s="77">
        <v>99520112</v>
      </c>
      <c r="H25" s="78">
        <v>14350000</v>
      </c>
      <c r="I25" s="79">
        <f t="shared" si="1"/>
        <v>113870112</v>
      </c>
      <c r="J25" s="77">
        <v>28496160</v>
      </c>
      <c r="K25" s="78">
        <v>828632</v>
      </c>
      <c r="L25" s="78">
        <f t="shared" si="2"/>
        <v>29324792</v>
      </c>
      <c r="M25" s="95">
        <f t="shared" si="3"/>
        <v>0.23993746477568256</v>
      </c>
      <c r="N25" s="77">
        <v>22584277</v>
      </c>
      <c r="O25" s="78">
        <v>1801033</v>
      </c>
      <c r="P25" s="78">
        <f t="shared" si="4"/>
        <v>24385310</v>
      </c>
      <c r="Q25" s="95">
        <f t="shared" si="5"/>
        <v>0.19952228336927674</v>
      </c>
      <c r="R25" s="77">
        <v>19419502</v>
      </c>
      <c r="S25" s="78">
        <v>3392377</v>
      </c>
      <c r="T25" s="78">
        <f t="shared" si="6"/>
        <v>22811879</v>
      </c>
      <c r="U25" s="95">
        <f t="shared" si="7"/>
        <v>0.20033245422644355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70499939</v>
      </c>
      <c r="AA25" s="78">
        <f t="shared" si="11"/>
        <v>6022042</v>
      </c>
      <c r="AB25" s="78">
        <f t="shared" si="12"/>
        <v>76521981</v>
      </c>
      <c r="AC25" s="95">
        <f t="shared" si="13"/>
        <v>0.67201111561214588</v>
      </c>
      <c r="AD25" s="77">
        <v>3712020</v>
      </c>
      <c r="AE25" s="78">
        <v>0</v>
      </c>
      <c r="AF25" s="78">
        <f t="shared" si="14"/>
        <v>3712020</v>
      </c>
      <c r="AG25" s="78">
        <v>112347936</v>
      </c>
      <c r="AH25" s="78">
        <v>113152936</v>
      </c>
      <c r="AI25" s="79">
        <v>3712020</v>
      </c>
      <c r="AJ25" s="114">
        <f t="shared" si="15"/>
        <v>3.2805335249984142E-2</v>
      </c>
      <c r="AK25" s="115">
        <f t="shared" si="16"/>
        <v>5.1454084299114768</v>
      </c>
    </row>
    <row r="26" spans="1:37" ht="13" x14ac:dyDescent="0.3">
      <c r="A26" s="55" t="s">
        <v>101</v>
      </c>
      <c r="B26" s="56" t="s">
        <v>483</v>
      </c>
      <c r="C26" s="57" t="s">
        <v>484</v>
      </c>
      <c r="D26" s="77">
        <v>100245110</v>
      </c>
      <c r="E26" s="78">
        <v>18492000</v>
      </c>
      <c r="F26" s="79">
        <f t="shared" si="0"/>
        <v>118737110</v>
      </c>
      <c r="G26" s="77">
        <v>100245110</v>
      </c>
      <c r="H26" s="78">
        <v>31078678</v>
      </c>
      <c r="I26" s="79">
        <f t="shared" si="1"/>
        <v>131323788</v>
      </c>
      <c r="J26" s="77">
        <v>42903553</v>
      </c>
      <c r="K26" s="78">
        <v>19061755</v>
      </c>
      <c r="L26" s="78">
        <f t="shared" si="2"/>
        <v>61965308</v>
      </c>
      <c r="M26" s="95">
        <f t="shared" si="3"/>
        <v>0.52186976758993042</v>
      </c>
      <c r="N26" s="77">
        <v>-3996238</v>
      </c>
      <c r="O26" s="78">
        <v>5206686</v>
      </c>
      <c r="P26" s="78">
        <f t="shared" si="4"/>
        <v>1210448</v>
      </c>
      <c r="Q26" s="95">
        <f t="shared" si="5"/>
        <v>1.0194352885968001E-2</v>
      </c>
      <c r="R26" s="77">
        <v>10799633</v>
      </c>
      <c r="S26" s="78">
        <v>1171052</v>
      </c>
      <c r="T26" s="78">
        <f t="shared" si="6"/>
        <v>11970685</v>
      </c>
      <c r="U26" s="95">
        <f t="shared" si="7"/>
        <v>9.1153972804987923E-2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49706948</v>
      </c>
      <c r="AA26" s="78">
        <f t="shared" si="11"/>
        <v>25439493</v>
      </c>
      <c r="AB26" s="78">
        <f t="shared" si="12"/>
        <v>75146441</v>
      </c>
      <c r="AC26" s="95">
        <f t="shared" si="13"/>
        <v>0.57222261209827419</v>
      </c>
      <c r="AD26" s="77">
        <v>11575069</v>
      </c>
      <c r="AE26" s="78">
        <v>5224706</v>
      </c>
      <c r="AF26" s="78">
        <f t="shared" si="14"/>
        <v>16799775</v>
      </c>
      <c r="AG26" s="78">
        <v>114303170</v>
      </c>
      <c r="AH26" s="78">
        <v>127589352</v>
      </c>
      <c r="AI26" s="79">
        <v>73114529</v>
      </c>
      <c r="AJ26" s="114">
        <f t="shared" si="15"/>
        <v>0.57304569585085752</v>
      </c>
      <c r="AK26" s="115">
        <f t="shared" si="16"/>
        <v>-0.28744968310587493</v>
      </c>
    </row>
    <row r="27" spans="1:37" ht="13" x14ac:dyDescent="0.3">
      <c r="A27" s="55" t="s">
        <v>101</v>
      </c>
      <c r="B27" s="56" t="s">
        <v>485</v>
      </c>
      <c r="C27" s="57" t="s">
        <v>486</v>
      </c>
      <c r="D27" s="77">
        <v>117099750</v>
      </c>
      <c r="E27" s="78">
        <v>15858400</v>
      </c>
      <c r="F27" s="79">
        <f t="shared" si="0"/>
        <v>132958150</v>
      </c>
      <c r="G27" s="77">
        <v>108778554</v>
      </c>
      <c r="H27" s="78">
        <v>16382000</v>
      </c>
      <c r="I27" s="79">
        <f t="shared" si="1"/>
        <v>125160554</v>
      </c>
      <c r="J27" s="77">
        <v>30038442</v>
      </c>
      <c r="K27" s="78">
        <v>4768563</v>
      </c>
      <c r="L27" s="78">
        <f t="shared" si="2"/>
        <v>34807005</v>
      </c>
      <c r="M27" s="95">
        <f t="shared" si="3"/>
        <v>0.26178917952754305</v>
      </c>
      <c r="N27" s="77">
        <v>11321659</v>
      </c>
      <c r="O27" s="78">
        <v>4617992</v>
      </c>
      <c r="P27" s="78">
        <f t="shared" si="4"/>
        <v>15939651</v>
      </c>
      <c r="Q27" s="95">
        <f t="shared" si="5"/>
        <v>0.11988472312528416</v>
      </c>
      <c r="R27" s="77">
        <v>1407702</v>
      </c>
      <c r="S27" s="78">
        <v>1768027</v>
      </c>
      <c r="T27" s="78">
        <f t="shared" si="6"/>
        <v>3175729</v>
      </c>
      <c r="U27" s="95">
        <f t="shared" si="7"/>
        <v>2.5373241796293102E-2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42767803</v>
      </c>
      <c r="AA27" s="78">
        <f t="shared" si="11"/>
        <v>11154582</v>
      </c>
      <c r="AB27" s="78">
        <f t="shared" si="12"/>
        <v>53922385</v>
      </c>
      <c r="AC27" s="95">
        <f t="shared" si="13"/>
        <v>0.43082571366694333</v>
      </c>
      <c r="AD27" s="77">
        <v>21670893</v>
      </c>
      <c r="AE27" s="78">
        <v>0</v>
      </c>
      <c r="AF27" s="78">
        <f t="shared" si="14"/>
        <v>21670893</v>
      </c>
      <c r="AG27" s="78">
        <v>142098672</v>
      </c>
      <c r="AH27" s="78">
        <v>128090950</v>
      </c>
      <c r="AI27" s="79">
        <v>76070546</v>
      </c>
      <c r="AJ27" s="114">
        <f t="shared" si="15"/>
        <v>0.59387916164256727</v>
      </c>
      <c r="AK27" s="115">
        <f t="shared" si="16"/>
        <v>-0.85345647731267926</v>
      </c>
    </row>
    <row r="28" spans="1:37" ht="13" x14ac:dyDescent="0.3">
      <c r="A28" s="55" t="s">
        <v>101</v>
      </c>
      <c r="B28" s="56" t="s">
        <v>487</v>
      </c>
      <c r="C28" s="57" t="s">
        <v>488</v>
      </c>
      <c r="D28" s="77">
        <v>186591184</v>
      </c>
      <c r="E28" s="78">
        <v>36202372</v>
      </c>
      <c r="F28" s="79">
        <f t="shared" si="0"/>
        <v>222793556</v>
      </c>
      <c r="G28" s="77">
        <v>183858551</v>
      </c>
      <c r="H28" s="78">
        <v>46513000</v>
      </c>
      <c r="I28" s="79">
        <f t="shared" si="1"/>
        <v>230371551</v>
      </c>
      <c r="J28" s="77">
        <v>52349589</v>
      </c>
      <c r="K28" s="78">
        <v>1809890</v>
      </c>
      <c r="L28" s="78">
        <f t="shared" si="2"/>
        <v>54159479</v>
      </c>
      <c r="M28" s="95">
        <f t="shared" si="3"/>
        <v>0.24309266377524852</v>
      </c>
      <c r="N28" s="77">
        <v>52236643</v>
      </c>
      <c r="O28" s="78">
        <v>8617562</v>
      </c>
      <c r="P28" s="78">
        <f t="shared" si="4"/>
        <v>60854205</v>
      </c>
      <c r="Q28" s="95">
        <f t="shared" si="5"/>
        <v>0.27314167470804229</v>
      </c>
      <c r="R28" s="77">
        <v>44027411</v>
      </c>
      <c r="S28" s="78">
        <v>752485</v>
      </c>
      <c r="T28" s="78">
        <f t="shared" si="6"/>
        <v>44779896</v>
      </c>
      <c r="U28" s="95">
        <f t="shared" si="7"/>
        <v>0.19438118902103499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148613643</v>
      </c>
      <c r="AA28" s="78">
        <f t="shared" si="11"/>
        <v>11179937</v>
      </c>
      <c r="AB28" s="78">
        <f t="shared" si="12"/>
        <v>159793580</v>
      </c>
      <c r="AC28" s="95">
        <f t="shared" si="13"/>
        <v>0.69363417186873044</v>
      </c>
      <c r="AD28" s="77">
        <v>40711429</v>
      </c>
      <c r="AE28" s="78">
        <v>1098577</v>
      </c>
      <c r="AF28" s="78">
        <f t="shared" si="14"/>
        <v>41810006</v>
      </c>
      <c r="AG28" s="78">
        <v>202138656</v>
      </c>
      <c r="AH28" s="78">
        <v>197524362</v>
      </c>
      <c r="AI28" s="79">
        <v>108270443</v>
      </c>
      <c r="AJ28" s="114">
        <f t="shared" si="15"/>
        <v>0.54813716092397757</v>
      </c>
      <c r="AK28" s="115">
        <f t="shared" si="16"/>
        <v>7.103299626410009E-2</v>
      </c>
    </row>
    <row r="29" spans="1:37" ht="13" x14ac:dyDescent="0.3">
      <c r="A29" s="55" t="s">
        <v>101</v>
      </c>
      <c r="B29" s="56" t="s">
        <v>489</v>
      </c>
      <c r="C29" s="57" t="s">
        <v>490</v>
      </c>
      <c r="D29" s="77">
        <v>323316039</v>
      </c>
      <c r="E29" s="78">
        <v>80196000</v>
      </c>
      <c r="F29" s="79">
        <f t="shared" si="0"/>
        <v>403512039</v>
      </c>
      <c r="G29" s="77">
        <v>329526155</v>
      </c>
      <c r="H29" s="78">
        <v>83191000</v>
      </c>
      <c r="I29" s="79">
        <f t="shared" si="1"/>
        <v>412717155</v>
      </c>
      <c r="J29" s="77">
        <v>78839504</v>
      </c>
      <c r="K29" s="78">
        <v>4166359</v>
      </c>
      <c r="L29" s="78">
        <f t="shared" si="2"/>
        <v>83005863</v>
      </c>
      <c r="M29" s="95">
        <f t="shared" si="3"/>
        <v>0.20570851666708265</v>
      </c>
      <c r="N29" s="77">
        <v>57784230</v>
      </c>
      <c r="O29" s="78">
        <v>14225506</v>
      </c>
      <c r="P29" s="78">
        <f t="shared" si="4"/>
        <v>72009736</v>
      </c>
      <c r="Q29" s="95">
        <f t="shared" si="5"/>
        <v>0.1784574660484913</v>
      </c>
      <c r="R29" s="77">
        <v>42122491</v>
      </c>
      <c r="S29" s="78">
        <v>7868055</v>
      </c>
      <c r="T29" s="78">
        <f t="shared" si="6"/>
        <v>49990546</v>
      </c>
      <c r="U29" s="95">
        <f t="shared" si="7"/>
        <v>0.12112543758933403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178746225</v>
      </c>
      <c r="AA29" s="78">
        <f t="shared" si="11"/>
        <v>26259920</v>
      </c>
      <c r="AB29" s="78">
        <f t="shared" si="12"/>
        <v>205006145</v>
      </c>
      <c r="AC29" s="95">
        <f t="shared" si="13"/>
        <v>0.49672310083645543</v>
      </c>
      <c r="AD29" s="77">
        <v>50242108</v>
      </c>
      <c r="AE29" s="78">
        <v>6209579</v>
      </c>
      <c r="AF29" s="78">
        <f t="shared" si="14"/>
        <v>56451687</v>
      </c>
      <c r="AG29" s="78">
        <v>350962136</v>
      </c>
      <c r="AH29" s="78">
        <v>367645353</v>
      </c>
      <c r="AI29" s="79">
        <v>208331717</v>
      </c>
      <c r="AJ29" s="114">
        <f t="shared" si="15"/>
        <v>0.56666489947446719</v>
      </c>
      <c r="AK29" s="115">
        <f t="shared" si="16"/>
        <v>-0.11445434748477934</v>
      </c>
    </row>
    <row r="30" spans="1:37" ht="13" x14ac:dyDescent="0.3">
      <c r="A30" s="55" t="s">
        <v>116</v>
      </c>
      <c r="B30" s="56" t="s">
        <v>491</v>
      </c>
      <c r="C30" s="57" t="s">
        <v>492</v>
      </c>
      <c r="D30" s="77">
        <v>76842670</v>
      </c>
      <c r="E30" s="78">
        <v>400000</v>
      </c>
      <c r="F30" s="79">
        <f t="shared" si="0"/>
        <v>77242670</v>
      </c>
      <c r="G30" s="77">
        <v>77317049</v>
      </c>
      <c r="H30" s="78">
        <v>13800</v>
      </c>
      <c r="I30" s="79">
        <f t="shared" si="1"/>
        <v>77330849</v>
      </c>
      <c r="J30" s="77">
        <v>34665046</v>
      </c>
      <c r="K30" s="78">
        <v>-761</v>
      </c>
      <c r="L30" s="78">
        <f t="shared" si="2"/>
        <v>34664285</v>
      </c>
      <c r="M30" s="95">
        <f t="shared" si="3"/>
        <v>0.44877119084568151</v>
      </c>
      <c r="N30" s="77">
        <v>22905055</v>
      </c>
      <c r="O30" s="78">
        <v>0</v>
      </c>
      <c r="P30" s="78">
        <f t="shared" si="4"/>
        <v>22905055</v>
      </c>
      <c r="Q30" s="95">
        <f t="shared" si="5"/>
        <v>0.29653370345691055</v>
      </c>
      <c r="R30" s="77">
        <v>19105561</v>
      </c>
      <c r="S30" s="78">
        <v>251169</v>
      </c>
      <c r="T30" s="78">
        <f t="shared" si="6"/>
        <v>19356730</v>
      </c>
      <c r="U30" s="95">
        <f t="shared" si="7"/>
        <v>0.25031058433096992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76675662</v>
      </c>
      <c r="AA30" s="78">
        <f t="shared" si="11"/>
        <v>250408</v>
      </c>
      <c r="AB30" s="78">
        <f t="shared" si="12"/>
        <v>76926070</v>
      </c>
      <c r="AC30" s="95">
        <f t="shared" si="13"/>
        <v>0.99476562063866647</v>
      </c>
      <c r="AD30" s="77">
        <v>12670158</v>
      </c>
      <c r="AE30" s="78">
        <v>32527</v>
      </c>
      <c r="AF30" s="78">
        <f t="shared" si="14"/>
        <v>12702685</v>
      </c>
      <c r="AG30" s="78">
        <v>75565400</v>
      </c>
      <c r="AH30" s="78">
        <v>75791180</v>
      </c>
      <c r="AI30" s="79">
        <v>75050251</v>
      </c>
      <c r="AJ30" s="114">
        <f t="shared" si="15"/>
        <v>0.99022407356634379</v>
      </c>
      <c r="AK30" s="115">
        <f t="shared" si="16"/>
        <v>0.52382980448621685</v>
      </c>
    </row>
    <row r="31" spans="1:37" ht="14" x14ac:dyDescent="0.3">
      <c r="A31" s="58" t="s">
        <v>0</v>
      </c>
      <c r="B31" s="59" t="s">
        <v>493</v>
      </c>
      <c r="C31" s="60" t="s">
        <v>0</v>
      </c>
      <c r="D31" s="80">
        <f>SUM(D22:D30)</f>
        <v>1742066121</v>
      </c>
      <c r="E31" s="81">
        <f>SUM(E22:E30)</f>
        <v>330791426</v>
      </c>
      <c r="F31" s="82">
        <f t="shared" si="0"/>
        <v>2072857547</v>
      </c>
      <c r="G31" s="80">
        <f>SUM(G22:G30)</f>
        <v>1745710192</v>
      </c>
      <c r="H31" s="81">
        <f>SUM(H22:H30)</f>
        <v>326271132</v>
      </c>
      <c r="I31" s="82">
        <f t="shared" si="1"/>
        <v>2071981324</v>
      </c>
      <c r="J31" s="80">
        <f>SUM(J22:J30)</f>
        <v>418419402</v>
      </c>
      <c r="K31" s="81">
        <f>SUM(K22:K30)</f>
        <v>45455575</v>
      </c>
      <c r="L31" s="81">
        <f t="shared" si="2"/>
        <v>463874977</v>
      </c>
      <c r="M31" s="96">
        <f t="shared" si="3"/>
        <v>0.22378526574165977</v>
      </c>
      <c r="N31" s="80">
        <f>SUM(N22:N30)</f>
        <v>316435899</v>
      </c>
      <c r="O31" s="81">
        <f>SUM(O22:O30)</f>
        <v>53342263</v>
      </c>
      <c r="P31" s="81">
        <f t="shared" si="4"/>
        <v>369778162</v>
      </c>
      <c r="Q31" s="96">
        <f t="shared" si="5"/>
        <v>0.17839053269008842</v>
      </c>
      <c r="R31" s="80">
        <f>SUM(R22:R30)</f>
        <v>291122662</v>
      </c>
      <c r="S31" s="81">
        <f>SUM(S22:S30)</f>
        <v>36162295</v>
      </c>
      <c r="T31" s="81">
        <f t="shared" si="6"/>
        <v>327284957</v>
      </c>
      <c r="U31" s="96">
        <f t="shared" si="7"/>
        <v>0.15795748408010266</v>
      </c>
      <c r="V31" s="80">
        <f>SUM(V22:V30)</f>
        <v>0</v>
      </c>
      <c r="W31" s="81">
        <f>SUM(W22:W30)</f>
        <v>0</v>
      </c>
      <c r="X31" s="81">
        <f t="shared" si="8"/>
        <v>0</v>
      </c>
      <c r="Y31" s="96">
        <f t="shared" si="9"/>
        <v>0</v>
      </c>
      <c r="Z31" s="80">
        <f t="shared" si="10"/>
        <v>1025977963</v>
      </c>
      <c r="AA31" s="81">
        <f t="shared" si="11"/>
        <v>134960133</v>
      </c>
      <c r="AB31" s="81">
        <f t="shared" si="12"/>
        <v>1160938096</v>
      </c>
      <c r="AC31" s="96">
        <f t="shared" si="13"/>
        <v>0.56030335918220853</v>
      </c>
      <c r="AD31" s="80">
        <f>SUM(AD22:AD30)</f>
        <v>248504806</v>
      </c>
      <c r="AE31" s="81">
        <f>SUM(AE22:AE30)</f>
        <v>17979150</v>
      </c>
      <c r="AF31" s="81">
        <f t="shared" si="14"/>
        <v>266483956</v>
      </c>
      <c r="AG31" s="81">
        <f>SUM(AG22:AG30)</f>
        <v>1479842460</v>
      </c>
      <c r="AH31" s="81">
        <f>SUM(AH22:AH30)</f>
        <v>1904460666</v>
      </c>
      <c r="AI31" s="82">
        <f>SUM(AI22:AI30)</f>
        <v>845949210</v>
      </c>
      <c r="AJ31" s="116">
        <f t="shared" si="15"/>
        <v>0.44419358462087555</v>
      </c>
      <c r="AK31" s="117">
        <f t="shared" si="16"/>
        <v>0.22816008105193397</v>
      </c>
    </row>
    <row r="32" spans="1:37" ht="13" x14ac:dyDescent="0.3">
      <c r="A32" s="55" t="s">
        <v>101</v>
      </c>
      <c r="B32" s="56" t="s">
        <v>494</v>
      </c>
      <c r="C32" s="57" t="s">
        <v>495</v>
      </c>
      <c r="D32" s="77">
        <v>579951995</v>
      </c>
      <c r="E32" s="78">
        <v>37027150</v>
      </c>
      <c r="F32" s="79">
        <f t="shared" si="0"/>
        <v>616979145</v>
      </c>
      <c r="G32" s="77">
        <v>579951995</v>
      </c>
      <c r="H32" s="78">
        <v>37027150</v>
      </c>
      <c r="I32" s="79">
        <f t="shared" si="1"/>
        <v>616979145</v>
      </c>
      <c r="J32" s="77">
        <v>67713630</v>
      </c>
      <c r="K32" s="78">
        <v>2518109</v>
      </c>
      <c r="L32" s="78">
        <f t="shared" si="2"/>
        <v>70231739</v>
      </c>
      <c r="M32" s="95">
        <f t="shared" si="3"/>
        <v>0.11383162554060072</v>
      </c>
      <c r="N32" s="77">
        <v>94988557</v>
      </c>
      <c r="O32" s="78">
        <v>0</v>
      </c>
      <c r="P32" s="78">
        <f t="shared" si="4"/>
        <v>94988557</v>
      </c>
      <c r="Q32" s="95">
        <f t="shared" si="5"/>
        <v>0.15395748425175701</v>
      </c>
      <c r="R32" s="77">
        <v>54373426</v>
      </c>
      <c r="S32" s="78">
        <v>76816</v>
      </c>
      <c r="T32" s="78">
        <f t="shared" si="6"/>
        <v>54450242</v>
      </c>
      <c r="U32" s="95">
        <f t="shared" si="7"/>
        <v>8.8252970041637305E-2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217075613</v>
      </c>
      <c r="AA32" s="78">
        <f t="shared" si="11"/>
        <v>2594925</v>
      </c>
      <c r="AB32" s="78">
        <f t="shared" si="12"/>
        <v>219670538</v>
      </c>
      <c r="AC32" s="95">
        <f t="shared" si="13"/>
        <v>0.35604207983399505</v>
      </c>
      <c r="AD32" s="77">
        <v>54703622</v>
      </c>
      <c r="AE32" s="78">
        <v>0</v>
      </c>
      <c r="AF32" s="78">
        <f t="shared" si="14"/>
        <v>54703622</v>
      </c>
      <c r="AG32" s="78">
        <v>475151233</v>
      </c>
      <c r="AH32" s="78">
        <v>475151233</v>
      </c>
      <c r="AI32" s="79">
        <v>293561556</v>
      </c>
      <c r="AJ32" s="114">
        <f t="shared" si="15"/>
        <v>0.61782762121128709</v>
      </c>
      <c r="AK32" s="115">
        <f t="shared" si="16"/>
        <v>-4.6318688002048303E-3</v>
      </c>
    </row>
    <row r="33" spans="1:37" ht="13" x14ac:dyDescent="0.3">
      <c r="A33" s="55" t="s">
        <v>101</v>
      </c>
      <c r="B33" s="56" t="s">
        <v>496</v>
      </c>
      <c r="C33" s="57" t="s">
        <v>497</v>
      </c>
      <c r="D33" s="77">
        <v>85718526</v>
      </c>
      <c r="E33" s="78">
        <v>21979000</v>
      </c>
      <c r="F33" s="79">
        <f t="shared" si="0"/>
        <v>107697526</v>
      </c>
      <c r="G33" s="77">
        <v>85718526</v>
      </c>
      <c r="H33" s="78">
        <v>21979000</v>
      </c>
      <c r="I33" s="79">
        <f t="shared" si="1"/>
        <v>107697526</v>
      </c>
      <c r="J33" s="77">
        <v>26851160</v>
      </c>
      <c r="K33" s="78">
        <v>0</v>
      </c>
      <c r="L33" s="78">
        <f t="shared" si="2"/>
        <v>26851160</v>
      </c>
      <c r="M33" s="95">
        <f t="shared" si="3"/>
        <v>0.24932011901554729</v>
      </c>
      <c r="N33" s="77">
        <v>17971157</v>
      </c>
      <c r="O33" s="78">
        <v>4532470</v>
      </c>
      <c r="P33" s="78">
        <f t="shared" si="4"/>
        <v>22503627</v>
      </c>
      <c r="Q33" s="95">
        <f t="shared" si="5"/>
        <v>0.20895212578977906</v>
      </c>
      <c r="R33" s="77">
        <v>14238744</v>
      </c>
      <c r="S33" s="78">
        <v>1096290</v>
      </c>
      <c r="T33" s="78">
        <f t="shared" si="6"/>
        <v>15335034</v>
      </c>
      <c r="U33" s="95">
        <f t="shared" si="7"/>
        <v>0.14238984468408308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59061061</v>
      </c>
      <c r="AA33" s="78">
        <f t="shared" si="11"/>
        <v>5628760</v>
      </c>
      <c r="AB33" s="78">
        <f t="shared" si="12"/>
        <v>64689821</v>
      </c>
      <c r="AC33" s="95">
        <f t="shared" si="13"/>
        <v>0.60066208948940947</v>
      </c>
      <c r="AD33" s="77">
        <v>14946685</v>
      </c>
      <c r="AE33" s="78">
        <v>0</v>
      </c>
      <c r="AF33" s="78">
        <f t="shared" si="14"/>
        <v>14946685</v>
      </c>
      <c r="AG33" s="78">
        <v>105078150</v>
      </c>
      <c r="AH33" s="78">
        <v>105142740</v>
      </c>
      <c r="AI33" s="79">
        <v>54030988</v>
      </c>
      <c r="AJ33" s="114">
        <f t="shared" si="15"/>
        <v>0.51388225187968284</v>
      </c>
      <c r="AK33" s="115">
        <f t="shared" si="16"/>
        <v>2.5982283027975672E-2</v>
      </c>
    </row>
    <row r="34" spans="1:37" ht="13" x14ac:dyDescent="0.3">
      <c r="A34" s="55" t="s">
        <v>101</v>
      </c>
      <c r="B34" s="56" t="s">
        <v>498</v>
      </c>
      <c r="C34" s="57" t="s">
        <v>499</v>
      </c>
      <c r="D34" s="77">
        <v>259114692</v>
      </c>
      <c r="E34" s="78">
        <v>31889850</v>
      </c>
      <c r="F34" s="79">
        <f t="shared" si="0"/>
        <v>291004542</v>
      </c>
      <c r="G34" s="77">
        <v>282620874</v>
      </c>
      <c r="H34" s="78">
        <v>33762493</v>
      </c>
      <c r="I34" s="79">
        <f t="shared" si="1"/>
        <v>316383367</v>
      </c>
      <c r="J34" s="77">
        <v>52305235</v>
      </c>
      <c r="K34" s="78">
        <v>1782517</v>
      </c>
      <c r="L34" s="78">
        <f t="shared" si="2"/>
        <v>54087752</v>
      </c>
      <c r="M34" s="95">
        <f t="shared" si="3"/>
        <v>0.18586566253663492</v>
      </c>
      <c r="N34" s="77">
        <v>60335797</v>
      </c>
      <c r="O34" s="78">
        <v>5597529</v>
      </c>
      <c r="P34" s="78">
        <f t="shared" si="4"/>
        <v>65933326</v>
      </c>
      <c r="Q34" s="95">
        <f t="shared" si="5"/>
        <v>0.22657146705290943</v>
      </c>
      <c r="R34" s="77">
        <v>54720159</v>
      </c>
      <c r="S34" s="78">
        <v>1205501</v>
      </c>
      <c r="T34" s="78">
        <f t="shared" si="6"/>
        <v>55925660</v>
      </c>
      <c r="U34" s="95">
        <f t="shared" si="7"/>
        <v>0.17676548716924173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167361191</v>
      </c>
      <c r="AA34" s="78">
        <f t="shared" si="11"/>
        <v>8585547</v>
      </c>
      <c r="AB34" s="78">
        <f t="shared" si="12"/>
        <v>175946738</v>
      </c>
      <c r="AC34" s="95">
        <f t="shared" si="13"/>
        <v>0.55611879874835524</v>
      </c>
      <c r="AD34" s="77">
        <v>55149363</v>
      </c>
      <c r="AE34" s="78">
        <v>3682437</v>
      </c>
      <c r="AF34" s="78">
        <f t="shared" si="14"/>
        <v>58831800</v>
      </c>
      <c r="AG34" s="78">
        <v>273948781</v>
      </c>
      <c r="AH34" s="78">
        <v>298853262</v>
      </c>
      <c r="AI34" s="79">
        <v>82285198</v>
      </c>
      <c r="AJ34" s="114">
        <f t="shared" si="15"/>
        <v>0.27533645592263939</v>
      </c>
      <c r="AK34" s="115">
        <f t="shared" si="16"/>
        <v>-4.9397434720678257E-2</v>
      </c>
    </row>
    <row r="35" spans="1:37" ht="13" x14ac:dyDescent="0.3">
      <c r="A35" s="55" t="s">
        <v>101</v>
      </c>
      <c r="B35" s="56" t="s">
        <v>500</v>
      </c>
      <c r="C35" s="57" t="s">
        <v>501</v>
      </c>
      <c r="D35" s="77">
        <v>170436047</v>
      </c>
      <c r="E35" s="78">
        <v>28812000</v>
      </c>
      <c r="F35" s="79">
        <f t="shared" si="0"/>
        <v>199248047</v>
      </c>
      <c r="G35" s="77">
        <v>144478223</v>
      </c>
      <c r="H35" s="78">
        <v>46499985</v>
      </c>
      <c r="I35" s="79">
        <f t="shared" si="1"/>
        <v>190978208</v>
      </c>
      <c r="J35" s="77">
        <v>40520872</v>
      </c>
      <c r="K35" s="78">
        <v>-306321069</v>
      </c>
      <c r="L35" s="78">
        <f t="shared" si="2"/>
        <v>-265800197</v>
      </c>
      <c r="M35" s="95">
        <f t="shared" si="3"/>
        <v>-1.3340165738236822</v>
      </c>
      <c r="N35" s="77">
        <v>35009455</v>
      </c>
      <c r="O35" s="78">
        <v>3221314</v>
      </c>
      <c r="P35" s="78">
        <f t="shared" si="4"/>
        <v>38230769</v>
      </c>
      <c r="Q35" s="95">
        <f t="shared" si="5"/>
        <v>0.19187525085252152</v>
      </c>
      <c r="R35" s="77">
        <v>28312801</v>
      </c>
      <c r="S35" s="78">
        <v>322572809</v>
      </c>
      <c r="T35" s="78">
        <f t="shared" si="6"/>
        <v>350885610</v>
      </c>
      <c r="U35" s="95">
        <f t="shared" si="7"/>
        <v>1.8373070607092512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103843128</v>
      </c>
      <c r="AA35" s="78">
        <f t="shared" si="11"/>
        <v>19473054</v>
      </c>
      <c r="AB35" s="78">
        <f t="shared" si="12"/>
        <v>123316182</v>
      </c>
      <c r="AC35" s="95">
        <f t="shared" si="13"/>
        <v>0.64570813231214319</v>
      </c>
      <c r="AD35" s="77">
        <v>34785167</v>
      </c>
      <c r="AE35" s="78">
        <v>10211082</v>
      </c>
      <c r="AF35" s="78">
        <f t="shared" si="14"/>
        <v>44996249</v>
      </c>
      <c r="AG35" s="78">
        <v>182349599</v>
      </c>
      <c r="AH35" s="78">
        <v>196311509</v>
      </c>
      <c r="AI35" s="79">
        <v>136636171</v>
      </c>
      <c r="AJ35" s="114">
        <f t="shared" si="15"/>
        <v>0.69601711940383482</v>
      </c>
      <c r="AK35" s="115">
        <f t="shared" si="16"/>
        <v>6.7981080156259246</v>
      </c>
    </row>
    <row r="36" spans="1:37" ht="13" x14ac:dyDescent="0.3">
      <c r="A36" s="55" t="s">
        <v>101</v>
      </c>
      <c r="B36" s="56" t="s">
        <v>502</v>
      </c>
      <c r="C36" s="57" t="s">
        <v>503</v>
      </c>
      <c r="D36" s="77">
        <v>1168703490</v>
      </c>
      <c r="E36" s="78">
        <v>160151598</v>
      </c>
      <c r="F36" s="79">
        <f t="shared" si="0"/>
        <v>1328855088</v>
      </c>
      <c r="G36" s="77">
        <v>1203611105</v>
      </c>
      <c r="H36" s="78">
        <v>149542973</v>
      </c>
      <c r="I36" s="79">
        <f t="shared" si="1"/>
        <v>1353154078</v>
      </c>
      <c r="J36" s="77">
        <v>280325384</v>
      </c>
      <c r="K36" s="78">
        <v>7878263</v>
      </c>
      <c r="L36" s="78">
        <f t="shared" si="2"/>
        <v>288203647</v>
      </c>
      <c r="M36" s="95">
        <f t="shared" si="3"/>
        <v>0.21688117056748629</v>
      </c>
      <c r="N36" s="77">
        <v>265690839</v>
      </c>
      <c r="O36" s="78">
        <v>31824969</v>
      </c>
      <c r="P36" s="78">
        <f t="shared" si="4"/>
        <v>297515808</v>
      </c>
      <c r="Q36" s="95">
        <f t="shared" si="5"/>
        <v>0.22388882782379052</v>
      </c>
      <c r="R36" s="77">
        <v>285206089</v>
      </c>
      <c r="S36" s="78">
        <v>13039678</v>
      </c>
      <c r="T36" s="78">
        <f t="shared" si="6"/>
        <v>298245767</v>
      </c>
      <c r="U36" s="95">
        <f t="shared" si="7"/>
        <v>0.2204078396163249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831222312</v>
      </c>
      <c r="AA36" s="78">
        <f t="shared" si="11"/>
        <v>52742910</v>
      </c>
      <c r="AB36" s="78">
        <f t="shared" si="12"/>
        <v>883965222</v>
      </c>
      <c r="AC36" s="95">
        <f t="shared" si="13"/>
        <v>0.65326280012881133</v>
      </c>
      <c r="AD36" s="77">
        <v>280100808</v>
      </c>
      <c r="AE36" s="78">
        <v>10777049</v>
      </c>
      <c r="AF36" s="78">
        <f t="shared" si="14"/>
        <v>290877857</v>
      </c>
      <c r="AG36" s="78">
        <v>1095159781</v>
      </c>
      <c r="AH36" s="78">
        <v>1108498298</v>
      </c>
      <c r="AI36" s="79">
        <v>822015937</v>
      </c>
      <c r="AJ36" s="114">
        <f t="shared" si="15"/>
        <v>0.74155814084975713</v>
      </c>
      <c r="AK36" s="115">
        <f t="shared" si="16"/>
        <v>2.5329910210387663E-2</v>
      </c>
    </row>
    <row r="37" spans="1:37" ht="13" x14ac:dyDescent="0.3">
      <c r="A37" s="55" t="s">
        <v>116</v>
      </c>
      <c r="B37" s="56" t="s">
        <v>504</v>
      </c>
      <c r="C37" s="57" t="s">
        <v>505</v>
      </c>
      <c r="D37" s="77">
        <v>101432973</v>
      </c>
      <c r="E37" s="78">
        <v>1858230</v>
      </c>
      <c r="F37" s="79">
        <f t="shared" si="0"/>
        <v>103291203</v>
      </c>
      <c r="G37" s="77">
        <v>95414770</v>
      </c>
      <c r="H37" s="78">
        <v>1382936</v>
      </c>
      <c r="I37" s="79">
        <f t="shared" si="1"/>
        <v>96797706</v>
      </c>
      <c r="J37" s="77">
        <v>36325728</v>
      </c>
      <c r="K37" s="78">
        <v>0</v>
      </c>
      <c r="L37" s="78">
        <f t="shared" si="2"/>
        <v>36325728</v>
      </c>
      <c r="M37" s="95">
        <f t="shared" si="3"/>
        <v>0.35168268879586967</v>
      </c>
      <c r="N37" s="77">
        <v>31165830</v>
      </c>
      <c r="O37" s="78">
        <v>1057630</v>
      </c>
      <c r="P37" s="78">
        <f t="shared" si="4"/>
        <v>32223460</v>
      </c>
      <c r="Q37" s="95">
        <f t="shared" si="5"/>
        <v>0.31196712850754582</v>
      </c>
      <c r="R37" s="77">
        <v>23775835</v>
      </c>
      <c r="S37" s="78">
        <v>40363</v>
      </c>
      <c r="T37" s="78">
        <f t="shared" si="6"/>
        <v>23816198</v>
      </c>
      <c r="U37" s="95">
        <f t="shared" si="7"/>
        <v>0.24604093406924332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91267393</v>
      </c>
      <c r="AA37" s="78">
        <f t="shared" si="11"/>
        <v>1097993</v>
      </c>
      <c r="AB37" s="78">
        <f t="shared" si="12"/>
        <v>92365386</v>
      </c>
      <c r="AC37" s="95">
        <f t="shared" si="13"/>
        <v>0.95421048511211615</v>
      </c>
      <c r="AD37" s="77">
        <v>24066466</v>
      </c>
      <c r="AE37" s="78">
        <v>181895</v>
      </c>
      <c r="AF37" s="78">
        <f t="shared" si="14"/>
        <v>24248361</v>
      </c>
      <c r="AG37" s="78">
        <v>103228126</v>
      </c>
      <c r="AH37" s="78">
        <v>99832192</v>
      </c>
      <c r="AI37" s="79">
        <v>90863291</v>
      </c>
      <c r="AJ37" s="114">
        <f t="shared" si="15"/>
        <v>0.91016023168158022</v>
      </c>
      <c r="AK37" s="115">
        <f t="shared" si="16"/>
        <v>-1.7822359210175054E-2</v>
      </c>
    </row>
    <row r="38" spans="1:37" ht="14" x14ac:dyDescent="0.3">
      <c r="A38" s="58" t="s">
        <v>0</v>
      </c>
      <c r="B38" s="59" t="s">
        <v>506</v>
      </c>
      <c r="C38" s="60" t="s">
        <v>0</v>
      </c>
      <c r="D38" s="80">
        <f>SUM(D32:D37)</f>
        <v>2365357723</v>
      </c>
      <c r="E38" s="81">
        <f>SUM(E32:E37)</f>
        <v>281717828</v>
      </c>
      <c r="F38" s="82">
        <f t="shared" si="0"/>
        <v>2647075551</v>
      </c>
      <c r="G38" s="80">
        <f>SUM(G32:G37)</f>
        <v>2391795493</v>
      </c>
      <c r="H38" s="81">
        <f>SUM(H32:H37)</f>
        <v>290194537</v>
      </c>
      <c r="I38" s="82">
        <f t="shared" si="1"/>
        <v>2681990030</v>
      </c>
      <c r="J38" s="80">
        <f>SUM(J32:J37)</f>
        <v>504042009</v>
      </c>
      <c r="K38" s="81">
        <f>SUM(K32:K37)</f>
        <v>-294142180</v>
      </c>
      <c r="L38" s="81">
        <f t="shared" si="2"/>
        <v>209899829</v>
      </c>
      <c r="M38" s="96">
        <f t="shared" si="3"/>
        <v>7.929498986936924E-2</v>
      </c>
      <c r="N38" s="80">
        <f>SUM(N32:N37)</f>
        <v>505161635</v>
      </c>
      <c r="O38" s="81">
        <f>SUM(O32:O37)</f>
        <v>46233912</v>
      </c>
      <c r="P38" s="81">
        <f t="shared" si="4"/>
        <v>551395547</v>
      </c>
      <c r="Q38" s="96">
        <f t="shared" si="5"/>
        <v>0.20830366809579587</v>
      </c>
      <c r="R38" s="80">
        <f>SUM(R32:R37)</f>
        <v>460627054</v>
      </c>
      <c r="S38" s="81">
        <f>SUM(S32:S37)</f>
        <v>338031457</v>
      </c>
      <c r="T38" s="81">
        <f t="shared" si="6"/>
        <v>798658511</v>
      </c>
      <c r="U38" s="96">
        <f t="shared" si="7"/>
        <v>0.29778578669809597</v>
      </c>
      <c r="V38" s="80">
        <f>SUM(V32:V37)</f>
        <v>0</v>
      </c>
      <c r="W38" s="81">
        <f>SUM(W32:W37)</f>
        <v>0</v>
      </c>
      <c r="X38" s="81">
        <f t="shared" si="8"/>
        <v>0</v>
      </c>
      <c r="Y38" s="96">
        <f t="shared" si="9"/>
        <v>0</v>
      </c>
      <c r="Z38" s="80">
        <f t="shared" si="10"/>
        <v>1469830698</v>
      </c>
      <c r="AA38" s="81">
        <f t="shared" si="11"/>
        <v>90123189</v>
      </c>
      <c r="AB38" s="81">
        <f t="shared" si="12"/>
        <v>1559953887</v>
      </c>
      <c r="AC38" s="96">
        <f t="shared" si="13"/>
        <v>0.58164044964775652</v>
      </c>
      <c r="AD38" s="80">
        <f>SUM(AD32:AD37)</f>
        <v>463752111</v>
      </c>
      <c r="AE38" s="81">
        <f>SUM(AE32:AE37)</f>
        <v>24852463</v>
      </c>
      <c r="AF38" s="81">
        <f t="shared" si="14"/>
        <v>488604574</v>
      </c>
      <c r="AG38" s="81">
        <f>SUM(AG32:AG37)</f>
        <v>2234915670</v>
      </c>
      <c r="AH38" s="81">
        <f>SUM(AH32:AH37)</f>
        <v>2283789234</v>
      </c>
      <c r="AI38" s="82">
        <f>SUM(AI32:AI37)</f>
        <v>1479393141</v>
      </c>
      <c r="AJ38" s="116">
        <f t="shared" si="15"/>
        <v>0.64778006611795769</v>
      </c>
      <c r="AK38" s="117">
        <f t="shared" si="16"/>
        <v>0.63457027113299191</v>
      </c>
    </row>
    <row r="39" spans="1:37" ht="13" x14ac:dyDescent="0.3">
      <c r="A39" s="55" t="s">
        <v>101</v>
      </c>
      <c r="B39" s="56" t="s">
        <v>83</v>
      </c>
      <c r="C39" s="57" t="s">
        <v>84</v>
      </c>
      <c r="D39" s="77">
        <v>3234187849</v>
      </c>
      <c r="E39" s="78">
        <v>627331283</v>
      </c>
      <c r="F39" s="79">
        <f t="shared" si="0"/>
        <v>3861519132</v>
      </c>
      <c r="G39" s="77">
        <v>3228732849</v>
      </c>
      <c r="H39" s="78">
        <v>632781213</v>
      </c>
      <c r="I39" s="79">
        <f t="shared" si="1"/>
        <v>3861514062</v>
      </c>
      <c r="J39" s="77">
        <v>912667486</v>
      </c>
      <c r="K39" s="78">
        <v>94214230</v>
      </c>
      <c r="L39" s="78">
        <f t="shared" si="2"/>
        <v>1006881716</v>
      </c>
      <c r="M39" s="95">
        <f t="shared" si="3"/>
        <v>0.26074756632851509</v>
      </c>
      <c r="N39" s="77">
        <v>710126890</v>
      </c>
      <c r="O39" s="78">
        <v>202604216</v>
      </c>
      <c r="P39" s="78">
        <f t="shared" si="4"/>
        <v>912731106</v>
      </c>
      <c r="Q39" s="95">
        <f t="shared" si="5"/>
        <v>0.23636581221009473</v>
      </c>
      <c r="R39" s="77">
        <v>703164177</v>
      </c>
      <c r="S39" s="78">
        <v>67761912</v>
      </c>
      <c r="T39" s="78">
        <f t="shared" si="6"/>
        <v>770926089</v>
      </c>
      <c r="U39" s="95">
        <f t="shared" si="7"/>
        <v>0.19964347575124797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2325958553</v>
      </c>
      <c r="AA39" s="78">
        <f t="shared" si="11"/>
        <v>364580358</v>
      </c>
      <c r="AB39" s="78">
        <f t="shared" si="12"/>
        <v>2690538911</v>
      </c>
      <c r="AC39" s="95">
        <f t="shared" si="13"/>
        <v>0.69675750697810102</v>
      </c>
      <c r="AD39" s="77">
        <v>687016767</v>
      </c>
      <c r="AE39" s="78">
        <v>109834343</v>
      </c>
      <c r="AF39" s="78">
        <f t="shared" si="14"/>
        <v>796851110</v>
      </c>
      <c r="AG39" s="78">
        <v>3572007267</v>
      </c>
      <c r="AH39" s="78">
        <v>3592555000</v>
      </c>
      <c r="AI39" s="79">
        <v>2614334535</v>
      </c>
      <c r="AJ39" s="114">
        <f t="shared" si="15"/>
        <v>0.72770898009912166</v>
      </c>
      <c r="AK39" s="115">
        <f t="shared" si="16"/>
        <v>-3.2534335052880836E-2</v>
      </c>
    </row>
    <row r="40" spans="1:37" ht="13" x14ac:dyDescent="0.3">
      <c r="A40" s="55" t="s">
        <v>101</v>
      </c>
      <c r="B40" s="56" t="s">
        <v>507</v>
      </c>
      <c r="C40" s="57" t="s">
        <v>508</v>
      </c>
      <c r="D40" s="77">
        <v>366178723</v>
      </c>
      <c r="E40" s="78">
        <v>52387159</v>
      </c>
      <c r="F40" s="79">
        <f t="shared" si="0"/>
        <v>418565882</v>
      </c>
      <c r="G40" s="77">
        <v>366228723</v>
      </c>
      <c r="H40" s="78">
        <v>73323943</v>
      </c>
      <c r="I40" s="79">
        <f t="shared" si="1"/>
        <v>439552666</v>
      </c>
      <c r="J40" s="77">
        <v>82798706</v>
      </c>
      <c r="K40" s="78">
        <v>2819732</v>
      </c>
      <c r="L40" s="78">
        <f t="shared" si="2"/>
        <v>85618438</v>
      </c>
      <c r="M40" s="95">
        <f t="shared" si="3"/>
        <v>0.20455187984002959</v>
      </c>
      <c r="N40" s="77">
        <v>29655812</v>
      </c>
      <c r="O40" s="78">
        <v>2039450</v>
      </c>
      <c r="P40" s="78">
        <f t="shared" si="4"/>
        <v>31695262</v>
      </c>
      <c r="Q40" s="95">
        <f t="shared" si="5"/>
        <v>7.5723472368443068E-2</v>
      </c>
      <c r="R40" s="77">
        <v>44213330</v>
      </c>
      <c r="S40" s="78">
        <v>3203018</v>
      </c>
      <c r="T40" s="78">
        <f t="shared" si="6"/>
        <v>47416348</v>
      </c>
      <c r="U40" s="95">
        <f t="shared" si="7"/>
        <v>0.10787409943726743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156667848</v>
      </c>
      <c r="AA40" s="78">
        <f t="shared" si="11"/>
        <v>8062200</v>
      </c>
      <c r="AB40" s="78">
        <f t="shared" si="12"/>
        <v>164730048</v>
      </c>
      <c r="AC40" s="95">
        <f t="shared" si="13"/>
        <v>0.37476748690679085</v>
      </c>
      <c r="AD40" s="77">
        <v>70648515</v>
      </c>
      <c r="AE40" s="78">
        <v>5505382</v>
      </c>
      <c r="AF40" s="78">
        <f t="shared" si="14"/>
        <v>76153897</v>
      </c>
      <c r="AG40" s="78">
        <v>345348794</v>
      </c>
      <c r="AH40" s="78">
        <v>390795303</v>
      </c>
      <c r="AI40" s="79">
        <v>190079959</v>
      </c>
      <c r="AJ40" s="114">
        <f t="shared" si="15"/>
        <v>0.48639263967816931</v>
      </c>
      <c r="AK40" s="115">
        <f t="shared" si="16"/>
        <v>-0.37736150258994627</v>
      </c>
    </row>
    <row r="41" spans="1:37" ht="13" x14ac:dyDescent="0.3">
      <c r="A41" s="55" t="s">
        <v>101</v>
      </c>
      <c r="B41" s="56" t="s">
        <v>509</v>
      </c>
      <c r="C41" s="57" t="s">
        <v>510</v>
      </c>
      <c r="D41" s="77">
        <v>170489356</v>
      </c>
      <c r="E41" s="78">
        <v>36361000</v>
      </c>
      <c r="F41" s="79">
        <f t="shared" si="0"/>
        <v>206850356</v>
      </c>
      <c r="G41" s="77">
        <v>170937062</v>
      </c>
      <c r="H41" s="78">
        <v>45361000</v>
      </c>
      <c r="I41" s="79">
        <f t="shared" si="1"/>
        <v>216298062</v>
      </c>
      <c r="J41" s="77">
        <v>49913574</v>
      </c>
      <c r="K41" s="78">
        <v>7129199</v>
      </c>
      <c r="L41" s="78">
        <f t="shared" si="2"/>
        <v>57042773</v>
      </c>
      <c r="M41" s="95">
        <f t="shared" si="3"/>
        <v>0.2757683095309732</v>
      </c>
      <c r="N41" s="77">
        <v>43736457</v>
      </c>
      <c r="O41" s="78">
        <v>12419285</v>
      </c>
      <c r="P41" s="78">
        <f t="shared" si="4"/>
        <v>56155742</v>
      </c>
      <c r="Q41" s="95">
        <f t="shared" si="5"/>
        <v>0.27148003554801714</v>
      </c>
      <c r="R41" s="77">
        <v>41560489</v>
      </c>
      <c r="S41" s="78">
        <v>4479322</v>
      </c>
      <c r="T41" s="78">
        <f t="shared" si="6"/>
        <v>46039811</v>
      </c>
      <c r="U41" s="95">
        <f t="shared" si="7"/>
        <v>0.21285355298282793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135210520</v>
      </c>
      <c r="AA41" s="78">
        <f t="shared" si="11"/>
        <v>24027806</v>
      </c>
      <c r="AB41" s="78">
        <f t="shared" si="12"/>
        <v>159238326</v>
      </c>
      <c r="AC41" s="95">
        <f t="shared" si="13"/>
        <v>0.73619857953234924</v>
      </c>
      <c r="AD41" s="77">
        <v>37259100</v>
      </c>
      <c r="AE41" s="78">
        <v>7106697</v>
      </c>
      <c r="AF41" s="78">
        <f t="shared" si="14"/>
        <v>44365797</v>
      </c>
      <c r="AG41" s="78">
        <v>203713421</v>
      </c>
      <c r="AH41" s="78">
        <v>242538857</v>
      </c>
      <c r="AI41" s="79">
        <v>173404245</v>
      </c>
      <c r="AJ41" s="114">
        <f t="shared" si="15"/>
        <v>0.71495449077670881</v>
      </c>
      <c r="AK41" s="115">
        <f t="shared" si="16"/>
        <v>3.7732084470386118E-2</v>
      </c>
    </row>
    <row r="42" spans="1:37" ht="13" x14ac:dyDescent="0.3">
      <c r="A42" s="55" t="s">
        <v>101</v>
      </c>
      <c r="B42" s="56" t="s">
        <v>511</v>
      </c>
      <c r="C42" s="57" t="s">
        <v>512</v>
      </c>
      <c r="D42" s="77">
        <v>591897590</v>
      </c>
      <c r="E42" s="78">
        <v>106725212</v>
      </c>
      <c r="F42" s="79">
        <f t="shared" si="0"/>
        <v>698622802</v>
      </c>
      <c r="G42" s="77">
        <v>595177739</v>
      </c>
      <c r="H42" s="78">
        <v>105644495</v>
      </c>
      <c r="I42" s="79">
        <f t="shared" si="1"/>
        <v>700822234</v>
      </c>
      <c r="J42" s="77">
        <v>79341885</v>
      </c>
      <c r="K42" s="78">
        <v>8536492</v>
      </c>
      <c r="L42" s="78">
        <f t="shared" si="2"/>
        <v>87878377</v>
      </c>
      <c r="M42" s="95">
        <f t="shared" si="3"/>
        <v>0.12578801715092031</v>
      </c>
      <c r="N42" s="77">
        <v>66435848</v>
      </c>
      <c r="O42" s="78">
        <v>31135106</v>
      </c>
      <c r="P42" s="78">
        <f t="shared" si="4"/>
        <v>97570954</v>
      </c>
      <c r="Q42" s="95">
        <f t="shared" si="5"/>
        <v>0.13966185146072574</v>
      </c>
      <c r="R42" s="77">
        <v>90704726</v>
      </c>
      <c r="S42" s="78">
        <v>-13575846</v>
      </c>
      <c r="T42" s="78">
        <f t="shared" si="6"/>
        <v>77128880</v>
      </c>
      <c r="U42" s="95">
        <f t="shared" si="7"/>
        <v>0.1100548416675947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236482459</v>
      </c>
      <c r="AA42" s="78">
        <f t="shared" si="11"/>
        <v>26095752</v>
      </c>
      <c r="AB42" s="78">
        <f t="shared" si="12"/>
        <v>262578211</v>
      </c>
      <c r="AC42" s="95">
        <f t="shared" si="13"/>
        <v>0.37467163320620334</v>
      </c>
      <c r="AD42" s="77">
        <v>115258637</v>
      </c>
      <c r="AE42" s="78">
        <v>7338835</v>
      </c>
      <c r="AF42" s="78">
        <f t="shared" si="14"/>
        <v>122597472</v>
      </c>
      <c r="AG42" s="78">
        <v>627987134</v>
      </c>
      <c r="AH42" s="78">
        <v>627987134</v>
      </c>
      <c r="AI42" s="79">
        <v>425806088</v>
      </c>
      <c r="AJ42" s="114">
        <f t="shared" si="15"/>
        <v>0.67804906334275317</v>
      </c>
      <c r="AK42" s="115">
        <f t="shared" si="16"/>
        <v>-0.37087707648653634</v>
      </c>
    </row>
    <row r="43" spans="1:37" ht="13" x14ac:dyDescent="0.3">
      <c r="A43" s="55" t="s">
        <v>116</v>
      </c>
      <c r="B43" s="56" t="s">
        <v>513</v>
      </c>
      <c r="C43" s="57" t="s">
        <v>514</v>
      </c>
      <c r="D43" s="77">
        <v>163629000</v>
      </c>
      <c r="E43" s="78">
        <v>4564800</v>
      </c>
      <c r="F43" s="79">
        <f t="shared" si="0"/>
        <v>168193800</v>
      </c>
      <c r="G43" s="77">
        <v>163629000</v>
      </c>
      <c r="H43" s="78">
        <v>4514350</v>
      </c>
      <c r="I43" s="79">
        <f t="shared" si="1"/>
        <v>168143350</v>
      </c>
      <c r="J43" s="77">
        <v>122004732</v>
      </c>
      <c r="K43" s="78">
        <v>2120</v>
      </c>
      <c r="L43" s="78">
        <f t="shared" si="2"/>
        <v>122006852</v>
      </c>
      <c r="M43" s="95">
        <f t="shared" si="3"/>
        <v>0.72539446757252646</v>
      </c>
      <c r="N43" s="77">
        <v>6845264</v>
      </c>
      <c r="O43" s="78">
        <v>71080</v>
      </c>
      <c r="P43" s="78">
        <f t="shared" si="4"/>
        <v>6916344</v>
      </c>
      <c r="Q43" s="95">
        <f t="shared" si="5"/>
        <v>4.112127795435979E-2</v>
      </c>
      <c r="R43" s="77">
        <v>88438601</v>
      </c>
      <c r="S43" s="78">
        <v>132274</v>
      </c>
      <c r="T43" s="78">
        <f t="shared" si="6"/>
        <v>88570875</v>
      </c>
      <c r="U43" s="95">
        <f t="shared" si="7"/>
        <v>0.52675812037764203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217288597</v>
      </c>
      <c r="AA43" s="78">
        <f t="shared" si="11"/>
        <v>205474</v>
      </c>
      <c r="AB43" s="78">
        <f t="shared" si="12"/>
        <v>217494071</v>
      </c>
      <c r="AC43" s="95">
        <f t="shared" si="13"/>
        <v>1.2935038525163201</v>
      </c>
      <c r="AD43" s="77">
        <v>43347595</v>
      </c>
      <c r="AE43" s="78">
        <v>31700</v>
      </c>
      <c r="AF43" s="78">
        <f t="shared" si="14"/>
        <v>43379295</v>
      </c>
      <c r="AG43" s="78">
        <v>171307600</v>
      </c>
      <c r="AH43" s="78">
        <v>165433344</v>
      </c>
      <c r="AI43" s="79">
        <v>143497596</v>
      </c>
      <c r="AJ43" s="114">
        <f t="shared" si="15"/>
        <v>0.86740431239786819</v>
      </c>
      <c r="AK43" s="115">
        <f t="shared" si="16"/>
        <v>1.0417776499133975</v>
      </c>
    </row>
    <row r="44" spans="1:37" ht="14" x14ac:dyDescent="0.3">
      <c r="A44" s="58" t="s">
        <v>0</v>
      </c>
      <c r="B44" s="59" t="s">
        <v>515</v>
      </c>
      <c r="C44" s="60" t="s">
        <v>0</v>
      </c>
      <c r="D44" s="80">
        <f>SUM(D39:D43)</f>
        <v>4526382518</v>
      </c>
      <c r="E44" s="81">
        <f>SUM(E39:E43)</f>
        <v>827369454</v>
      </c>
      <c r="F44" s="82">
        <f t="shared" si="0"/>
        <v>5353751972</v>
      </c>
      <c r="G44" s="80">
        <f>SUM(G39:G43)</f>
        <v>4524705373</v>
      </c>
      <c r="H44" s="81">
        <f>SUM(H39:H43)</f>
        <v>861625001</v>
      </c>
      <c r="I44" s="82">
        <f t="shared" si="1"/>
        <v>5386330374</v>
      </c>
      <c r="J44" s="80">
        <f>SUM(J39:J43)</f>
        <v>1246726383</v>
      </c>
      <c r="K44" s="81">
        <f>SUM(K39:K43)</f>
        <v>112701773</v>
      </c>
      <c r="L44" s="81">
        <f t="shared" si="2"/>
        <v>1359428156</v>
      </c>
      <c r="M44" s="96">
        <f t="shared" si="3"/>
        <v>0.25392064539219933</v>
      </c>
      <c r="N44" s="80">
        <f>SUM(N39:N43)</f>
        <v>856800271</v>
      </c>
      <c r="O44" s="81">
        <f>SUM(O39:O43)</f>
        <v>248269137</v>
      </c>
      <c r="P44" s="81">
        <f t="shared" si="4"/>
        <v>1105069408</v>
      </c>
      <c r="Q44" s="96">
        <f t="shared" si="5"/>
        <v>0.20641027335212533</v>
      </c>
      <c r="R44" s="80">
        <f>SUM(R39:R43)</f>
        <v>968081323</v>
      </c>
      <c r="S44" s="81">
        <f>SUM(S39:S43)</f>
        <v>62000680</v>
      </c>
      <c r="T44" s="81">
        <f t="shared" si="6"/>
        <v>1030082003</v>
      </c>
      <c r="U44" s="96">
        <f t="shared" si="7"/>
        <v>0.19124003384052357</v>
      </c>
      <c r="V44" s="80">
        <f>SUM(V39:V43)</f>
        <v>0</v>
      </c>
      <c r="W44" s="81">
        <f>SUM(W39:W43)</f>
        <v>0</v>
      </c>
      <c r="X44" s="81">
        <f t="shared" si="8"/>
        <v>0</v>
      </c>
      <c r="Y44" s="96">
        <f t="shared" si="9"/>
        <v>0</v>
      </c>
      <c r="Z44" s="80">
        <f t="shared" si="10"/>
        <v>3071607977</v>
      </c>
      <c r="AA44" s="81">
        <f t="shared" si="11"/>
        <v>422971590</v>
      </c>
      <c r="AB44" s="81">
        <f t="shared" si="12"/>
        <v>3494579567</v>
      </c>
      <c r="AC44" s="96">
        <f t="shared" si="13"/>
        <v>0.64878671086876782</v>
      </c>
      <c r="AD44" s="80">
        <f>SUM(AD39:AD43)</f>
        <v>953530614</v>
      </c>
      <c r="AE44" s="81">
        <f>SUM(AE39:AE43)</f>
        <v>129816957</v>
      </c>
      <c r="AF44" s="81">
        <f t="shared" si="14"/>
        <v>1083347571</v>
      </c>
      <c r="AG44" s="81">
        <f>SUM(AG39:AG43)</f>
        <v>4920364216</v>
      </c>
      <c r="AH44" s="81">
        <f>SUM(AH39:AH43)</f>
        <v>5019309638</v>
      </c>
      <c r="AI44" s="82">
        <f>SUM(AI39:AI43)</f>
        <v>3547122423</v>
      </c>
      <c r="AJ44" s="116">
        <f t="shared" si="15"/>
        <v>0.70669527859878967</v>
      </c>
      <c r="AK44" s="117">
        <f t="shared" si="16"/>
        <v>-4.9167570432481322E-2</v>
      </c>
    </row>
    <row r="45" spans="1:37" ht="14" x14ac:dyDescent="0.3">
      <c r="A45" s="61" t="s">
        <v>0</v>
      </c>
      <c r="B45" s="62" t="s">
        <v>516</v>
      </c>
      <c r="C45" s="63" t="s">
        <v>0</v>
      </c>
      <c r="D45" s="83">
        <f>SUM(D9:D12,D14:D20,D22:D30,D32:D37,D39:D43)</f>
        <v>11806812406</v>
      </c>
      <c r="E45" s="84">
        <f>SUM(E9:E12,E14:E20,E22:E30,E32:E37,E39:E43)</f>
        <v>2013454497</v>
      </c>
      <c r="F45" s="85">
        <f t="shared" si="0"/>
        <v>13820266903</v>
      </c>
      <c r="G45" s="83">
        <f>SUM(G9:G12,G14:G20,G22:G30,G32:G37,G39:G43)</f>
        <v>11959814762</v>
      </c>
      <c r="H45" s="84">
        <f>SUM(H9:H12,H14:H20,H22:H30,H32:H37,H39:H43)</f>
        <v>2082820059</v>
      </c>
      <c r="I45" s="85">
        <f t="shared" si="1"/>
        <v>14042634821</v>
      </c>
      <c r="J45" s="83">
        <f>SUM(J9:J12,J14:J20,J22:J30,J32:J37,J39:J43)</f>
        <v>2980103155</v>
      </c>
      <c r="K45" s="84">
        <f>SUM(K9:K12,K14:K20,K22:K30,K32:K37,K39:K43)</f>
        <v>-34503961</v>
      </c>
      <c r="L45" s="84">
        <f t="shared" si="2"/>
        <v>2945599194</v>
      </c>
      <c r="M45" s="97">
        <f t="shared" si="3"/>
        <v>0.21313620168656738</v>
      </c>
      <c r="N45" s="83">
        <f>SUM(N9:N12,N14:N20,N22:N30,N32:N37,N39:N43)</f>
        <v>2445075150</v>
      </c>
      <c r="O45" s="84">
        <f>SUM(O9:O12,O14:O20,O22:O30,O32:O37,O39:O43)</f>
        <v>491757545</v>
      </c>
      <c r="P45" s="84">
        <f t="shared" si="4"/>
        <v>2936832695</v>
      </c>
      <c r="Q45" s="97">
        <f t="shared" si="5"/>
        <v>0.21250187971134582</v>
      </c>
      <c r="R45" s="83">
        <f>SUM(R9:R12,R14:R20,R22:R30,R32:R37,R39:R43)</f>
        <v>2424936689</v>
      </c>
      <c r="S45" s="84">
        <f>SUM(S9:S12,S14:S20,S22:S30,S32:S37,S39:S43)</f>
        <v>503378628</v>
      </c>
      <c r="T45" s="84">
        <f t="shared" si="6"/>
        <v>2928315317</v>
      </c>
      <c r="U45" s="97">
        <f t="shared" si="7"/>
        <v>0.2085303331124771</v>
      </c>
      <c r="V45" s="83">
        <f>SUM(V9:V12,V14:V20,V22:V30,V32:V37,V39:V43)</f>
        <v>0</v>
      </c>
      <c r="W45" s="84">
        <f>SUM(W9:W12,W14:W20,W22:W30,W32:W37,W39:W43)</f>
        <v>0</v>
      </c>
      <c r="X45" s="84">
        <f t="shared" si="8"/>
        <v>0</v>
      </c>
      <c r="Y45" s="97">
        <f t="shared" si="9"/>
        <v>0</v>
      </c>
      <c r="Z45" s="83">
        <f t="shared" si="10"/>
        <v>7850114994</v>
      </c>
      <c r="AA45" s="84">
        <f t="shared" si="11"/>
        <v>960632212</v>
      </c>
      <c r="AB45" s="84">
        <f t="shared" si="12"/>
        <v>8810747206</v>
      </c>
      <c r="AC45" s="97">
        <f t="shared" si="13"/>
        <v>0.62742835075537284</v>
      </c>
      <c r="AD45" s="83">
        <f>SUM(AD9:AD12,AD14:AD20,AD22:AD30,AD32:AD37,AD39:AD43)</f>
        <v>2568476128</v>
      </c>
      <c r="AE45" s="84">
        <f>SUM(AE9:AE12,AE14:AE20,AE22:AE30,AE32:AE37,AE39:AE43)</f>
        <v>246338370</v>
      </c>
      <c r="AF45" s="84">
        <f t="shared" si="14"/>
        <v>2814814498</v>
      </c>
      <c r="AG45" s="84">
        <f>SUM(AG9:AG12,AG14:AG20,AG22:AG30,AG32:AG37,AG39:AG43)</f>
        <v>12198017538</v>
      </c>
      <c r="AH45" s="84">
        <f>SUM(AH9:AH12,AH14:AH20,AH22:AH30,AH32:AH37,AH39:AH43)</f>
        <v>13207833761</v>
      </c>
      <c r="AI45" s="85">
        <f>SUM(AI9:AI12,AI14:AI20,AI22:AI30,AI32:AI37,AI39:AI43)</f>
        <v>8666060939</v>
      </c>
      <c r="AJ45" s="118">
        <f t="shared" si="15"/>
        <v>0.65613037654888451</v>
      </c>
      <c r="AK45" s="119">
        <f t="shared" si="16"/>
        <v>4.0322663920000945E-2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6" max="3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81"/>
  <sheetViews>
    <sheetView showGridLines="0" view="pageBreakPreview" topLeftCell="A9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517</v>
      </c>
      <c r="C9" s="57" t="s">
        <v>518</v>
      </c>
      <c r="D9" s="77">
        <v>646995069</v>
      </c>
      <c r="E9" s="78">
        <v>196471805</v>
      </c>
      <c r="F9" s="79">
        <f>$D9       +$E9</f>
        <v>843466874</v>
      </c>
      <c r="G9" s="77">
        <v>649514069</v>
      </c>
      <c r="H9" s="78">
        <v>227471805</v>
      </c>
      <c r="I9" s="79">
        <f>$G9       +$H9</f>
        <v>876985874</v>
      </c>
      <c r="J9" s="77">
        <v>237801515</v>
      </c>
      <c r="K9" s="78">
        <v>56565663</v>
      </c>
      <c r="L9" s="78">
        <f>$J9       +$K9</f>
        <v>294367178</v>
      </c>
      <c r="M9" s="95">
        <f>IF(($F9       =0),0,($L9       /$F9       ))</f>
        <v>0.3489967265744689</v>
      </c>
      <c r="N9" s="77">
        <v>212920252</v>
      </c>
      <c r="O9" s="78">
        <v>51814523</v>
      </c>
      <c r="P9" s="78">
        <f>$N9       +$O9</f>
        <v>264734775</v>
      </c>
      <c r="Q9" s="95">
        <f>IF(($F9       =0),0,($P9       /$F9       ))</f>
        <v>0.31386505286750599</v>
      </c>
      <c r="R9" s="77">
        <v>161056602</v>
      </c>
      <c r="S9" s="78">
        <v>28120221</v>
      </c>
      <c r="T9" s="78">
        <f>$R9       +$S9</f>
        <v>189176823</v>
      </c>
      <c r="U9" s="95">
        <f>IF(($I9       =0),0,($T9       /$I9       ))</f>
        <v>0.21571250872850434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611778369</v>
      </c>
      <c r="AA9" s="78">
        <f>$K9       +$O9       +$S9</f>
        <v>136500407</v>
      </c>
      <c r="AB9" s="78">
        <f>$Z9       +$AA9</f>
        <v>748278776</v>
      </c>
      <c r="AC9" s="95">
        <f>IF(($I9       =0),0,($AB9       /$I9       ))</f>
        <v>0.85323925753449481</v>
      </c>
      <c r="AD9" s="77">
        <v>23262469</v>
      </c>
      <c r="AE9" s="78">
        <v>45704147</v>
      </c>
      <c r="AF9" s="78">
        <f>$AD9       +$AE9</f>
        <v>68966616</v>
      </c>
      <c r="AG9" s="78">
        <v>866048268</v>
      </c>
      <c r="AH9" s="78">
        <v>906144152</v>
      </c>
      <c r="AI9" s="79">
        <v>775532380</v>
      </c>
      <c r="AJ9" s="114">
        <f>IF(($AH9       =0),0,($AI9       /$AH9       ))</f>
        <v>0.85585983012557143</v>
      </c>
      <c r="AK9" s="115">
        <f>IF(($AF9       =0),0,(($T9       /$AF9       )-1))</f>
        <v>1.7430202317016685</v>
      </c>
    </row>
    <row r="10" spans="1:37" ht="13" x14ac:dyDescent="0.3">
      <c r="A10" s="55" t="s">
        <v>101</v>
      </c>
      <c r="B10" s="56" t="s">
        <v>85</v>
      </c>
      <c r="C10" s="57" t="s">
        <v>86</v>
      </c>
      <c r="D10" s="77">
        <v>2873017172</v>
      </c>
      <c r="E10" s="78">
        <v>373906000</v>
      </c>
      <c r="F10" s="79">
        <f t="shared" ref="F10:F35" si="0">$D10      +$E10</f>
        <v>3246923172</v>
      </c>
      <c r="G10" s="77">
        <v>3090102963</v>
      </c>
      <c r="H10" s="78">
        <v>461434364</v>
      </c>
      <c r="I10" s="79">
        <f t="shared" ref="I10:I35" si="1">$G10      +$H10</f>
        <v>3551537327</v>
      </c>
      <c r="J10" s="77">
        <v>960237307</v>
      </c>
      <c r="K10" s="78">
        <v>45946699</v>
      </c>
      <c r="L10" s="78">
        <f t="shared" ref="L10:L35" si="2">$J10      +$K10</f>
        <v>1006184006</v>
      </c>
      <c r="M10" s="95">
        <f t="shared" ref="M10:M35" si="3">IF(($F10      =0),0,($L10      /$F10      ))</f>
        <v>0.30988845522335629</v>
      </c>
      <c r="N10" s="77">
        <v>840013364</v>
      </c>
      <c r="O10" s="78">
        <v>109602739</v>
      </c>
      <c r="P10" s="78">
        <f t="shared" ref="P10:P35" si="4">$N10      +$O10</f>
        <v>949616103</v>
      </c>
      <c r="Q10" s="95">
        <f t="shared" ref="Q10:Q35" si="5">IF(($F10      =0),0,($P10      /$F10      ))</f>
        <v>0.29246645291427303</v>
      </c>
      <c r="R10" s="77">
        <v>760486267</v>
      </c>
      <c r="S10" s="78">
        <v>26967048</v>
      </c>
      <c r="T10" s="78">
        <f t="shared" ref="T10:T35" si="6">$R10      +$S10</f>
        <v>787453315</v>
      </c>
      <c r="U10" s="95">
        <f t="shared" ref="U10:U35" si="7">IF(($I10      =0),0,($T10      /$I10      ))</f>
        <v>0.22172181860894744</v>
      </c>
      <c r="V10" s="77">
        <v>0</v>
      </c>
      <c r="W10" s="78">
        <v>0</v>
      </c>
      <c r="X10" s="78">
        <f t="shared" ref="X10:X35" si="8">$V10      +$W10</f>
        <v>0</v>
      </c>
      <c r="Y10" s="95">
        <f t="shared" ref="Y10:Y35" si="9">IF(($I10      =0),0,($X10      /$I10      ))</f>
        <v>0</v>
      </c>
      <c r="Z10" s="77">
        <f t="shared" ref="Z10:Z35" si="10">$J10      +$N10      +$R10</f>
        <v>2560736938</v>
      </c>
      <c r="AA10" s="78">
        <f t="shared" ref="AA10:AA35" si="11">$K10      +$O10      +$S10</f>
        <v>182516486</v>
      </c>
      <c r="AB10" s="78">
        <f t="shared" ref="AB10:AB35" si="12">$Z10      +$AA10</f>
        <v>2743253424</v>
      </c>
      <c r="AC10" s="95">
        <f t="shared" ref="AC10:AC35" si="13">IF(($I10      =0),0,($AB10      /$I10      ))</f>
        <v>0.77241295006104826</v>
      </c>
      <c r="AD10" s="77">
        <v>725184245</v>
      </c>
      <c r="AE10" s="78">
        <v>112300332</v>
      </c>
      <c r="AF10" s="78">
        <f t="shared" ref="AF10:AF35" si="14">$AD10      +$AE10</f>
        <v>837484577</v>
      </c>
      <c r="AG10" s="78">
        <v>3131961890</v>
      </c>
      <c r="AH10" s="78">
        <v>3372861053</v>
      </c>
      <c r="AI10" s="79">
        <v>2736036896</v>
      </c>
      <c r="AJ10" s="114">
        <f t="shared" ref="AJ10:AJ35" si="15">IF(($AH10      =0),0,($AI10      /$AH10      ))</f>
        <v>0.81119170134993401</v>
      </c>
      <c r="AK10" s="115">
        <f t="shared" ref="AK10:AK35" si="16">IF(($AF10      =0),0,(($T10      /$AF10      )-1))</f>
        <v>-5.9739920440349814E-2</v>
      </c>
    </row>
    <row r="11" spans="1:37" ht="13" x14ac:dyDescent="0.3">
      <c r="A11" s="55" t="s">
        <v>101</v>
      </c>
      <c r="B11" s="56" t="s">
        <v>87</v>
      </c>
      <c r="C11" s="57" t="s">
        <v>88</v>
      </c>
      <c r="D11" s="77">
        <v>6957366732</v>
      </c>
      <c r="E11" s="78">
        <v>482704389</v>
      </c>
      <c r="F11" s="79">
        <f t="shared" si="0"/>
        <v>7440071121</v>
      </c>
      <c r="G11" s="77">
        <v>7053589724</v>
      </c>
      <c r="H11" s="78">
        <v>512287314</v>
      </c>
      <c r="I11" s="79">
        <f t="shared" si="1"/>
        <v>7565877038</v>
      </c>
      <c r="J11" s="77">
        <v>1819485141</v>
      </c>
      <c r="K11" s="78">
        <v>43323766</v>
      </c>
      <c r="L11" s="78">
        <f t="shared" si="2"/>
        <v>1862808907</v>
      </c>
      <c r="M11" s="95">
        <f t="shared" si="3"/>
        <v>0.2503751478587512</v>
      </c>
      <c r="N11" s="77">
        <v>884138073</v>
      </c>
      <c r="O11" s="78">
        <v>90482868</v>
      </c>
      <c r="P11" s="78">
        <f t="shared" si="4"/>
        <v>974620941</v>
      </c>
      <c r="Q11" s="95">
        <f t="shared" si="5"/>
        <v>0.13099618607799057</v>
      </c>
      <c r="R11" s="77">
        <v>891718133</v>
      </c>
      <c r="S11" s="78">
        <v>13444165</v>
      </c>
      <c r="T11" s="78">
        <f t="shared" si="6"/>
        <v>905162298</v>
      </c>
      <c r="U11" s="95">
        <f t="shared" si="7"/>
        <v>0.11963745821585212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3595341347</v>
      </c>
      <c r="AA11" s="78">
        <f t="shared" si="11"/>
        <v>147250799</v>
      </c>
      <c r="AB11" s="78">
        <f t="shared" si="12"/>
        <v>3742592146</v>
      </c>
      <c r="AC11" s="95">
        <f t="shared" si="13"/>
        <v>0.4946673237223711</v>
      </c>
      <c r="AD11" s="77">
        <v>1242614635</v>
      </c>
      <c r="AE11" s="78">
        <v>78890866</v>
      </c>
      <c r="AF11" s="78">
        <f t="shared" si="14"/>
        <v>1321505501</v>
      </c>
      <c r="AG11" s="78">
        <v>8714197054</v>
      </c>
      <c r="AH11" s="78">
        <v>8080465599</v>
      </c>
      <c r="AI11" s="79">
        <v>4502377136</v>
      </c>
      <c r="AJ11" s="114">
        <f t="shared" si="15"/>
        <v>0.55719278559359164</v>
      </c>
      <c r="AK11" s="115">
        <f t="shared" si="16"/>
        <v>-0.3150521906151339</v>
      </c>
    </row>
    <row r="12" spans="1:37" ht="13" x14ac:dyDescent="0.3">
      <c r="A12" s="55" t="s">
        <v>101</v>
      </c>
      <c r="B12" s="56" t="s">
        <v>519</v>
      </c>
      <c r="C12" s="57" t="s">
        <v>520</v>
      </c>
      <c r="D12" s="77">
        <v>302233192</v>
      </c>
      <c r="E12" s="78">
        <v>55009250</v>
      </c>
      <c r="F12" s="79">
        <f t="shared" si="0"/>
        <v>357242442</v>
      </c>
      <c r="G12" s="77">
        <v>315039154</v>
      </c>
      <c r="H12" s="78">
        <v>53174984</v>
      </c>
      <c r="I12" s="79">
        <f t="shared" si="1"/>
        <v>368214138</v>
      </c>
      <c r="J12" s="77">
        <v>9277515</v>
      </c>
      <c r="K12" s="78">
        <v>2707809</v>
      </c>
      <c r="L12" s="78">
        <f t="shared" si="2"/>
        <v>11985324</v>
      </c>
      <c r="M12" s="95">
        <f t="shared" si="3"/>
        <v>3.354955232334908E-2</v>
      </c>
      <c r="N12" s="77">
        <v>91147792</v>
      </c>
      <c r="O12" s="78">
        <v>4397918</v>
      </c>
      <c r="P12" s="78">
        <f t="shared" si="4"/>
        <v>95545710</v>
      </c>
      <c r="Q12" s="95">
        <f t="shared" si="5"/>
        <v>0.26745341193250494</v>
      </c>
      <c r="R12" s="77">
        <v>64616153</v>
      </c>
      <c r="S12" s="78">
        <v>24538084</v>
      </c>
      <c r="T12" s="78">
        <f t="shared" si="6"/>
        <v>89154237</v>
      </c>
      <c r="U12" s="95">
        <f t="shared" si="7"/>
        <v>0.24212605600711617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165041460</v>
      </c>
      <c r="AA12" s="78">
        <f t="shared" si="11"/>
        <v>31643811</v>
      </c>
      <c r="AB12" s="78">
        <f t="shared" si="12"/>
        <v>196685271</v>
      </c>
      <c r="AC12" s="95">
        <f t="shared" si="13"/>
        <v>0.53416001913538691</v>
      </c>
      <c r="AD12" s="77">
        <v>49090513</v>
      </c>
      <c r="AE12" s="78">
        <v>10524247</v>
      </c>
      <c r="AF12" s="78">
        <f t="shared" si="14"/>
        <v>59614760</v>
      </c>
      <c r="AG12" s="78">
        <v>342668828</v>
      </c>
      <c r="AH12" s="78">
        <v>342741830</v>
      </c>
      <c r="AI12" s="79">
        <v>244203986</v>
      </c>
      <c r="AJ12" s="114">
        <f t="shared" si="15"/>
        <v>0.7125012607886233</v>
      </c>
      <c r="AK12" s="115">
        <f t="shared" si="16"/>
        <v>0.49550609614129115</v>
      </c>
    </row>
    <row r="13" spans="1:37" ht="13" x14ac:dyDescent="0.3">
      <c r="A13" s="55" t="s">
        <v>101</v>
      </c>
      <c r="B13" s="56" t="s">
        <v>521</v>
      </c>
      <c r="C13" s="57" t="s">
        <v>522</v>
      </c>
      <c r="D13" s="77">
        <v>1136908339</v>
      </c>
      <c r="E13" s="78">
        <v>225068000</v>
      </c>
      <c r="F13" s="79">
        <f t="shared" si="0"/>
        <v>1361976339</v>
      </c>
      <c r="G13" s="77">
        <v>1133341870</v>
      </c>
      <c r="H13" s="78">
        <v>235889576</v>
      </c>
      <c r="I13" s="79">
        <f t="shared" si="1"/>
        <v>1369231446</v>
      </c>
      <c r="J13" s="77">
        <v>395464784</v>
      </c>
      <c r="K13" s="78">
        <v>16486227</v>
      </c>
      <c r="L13" s="78">
        <f t="shared" si="2"/>
        <v>411951011</v>
      </c>
      <c r="M13" s="95">
        <f t="shared" si="3"/>
        <v>0.30246561500654673</v>
      </c>
      <c r="N13" s="77">
        <v>303752799</v>
      </c>
      <c r="O13" s="78">
        <v>57587423</v>
      </c>
      <c r="P13" s="78">
        <f t="shared" si="4"/>
        <v>361340222</v>
      </c>
      <c r="Q13" s="95">
        <f t="shared" si="5"/>
        <v>0.26530579985354652</v>
      </c>
      <c r="R13" s="77">
        <v>207087922</v>
      </c>
      <c r="S13" s="78">
        <v>19218585</v>
      </c>
      <c r="T13" s="78">
        <f t="shared" si="6"/>
        <v>226306507</v>
      </c>
      <c r="U13" s="95">
        <f t="shared" si="7"/>
        <v>0.16527995150938127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906305505</v>
      </c>
      <c r="AA13" s="78">
        <f t="shared" si="11"/>
        <v>93292235</v>
      </c>
      <c r="AB13" s="78">
        <f t="shared" si="12"/>
        <v>999597740</v>
      </c>
      <c r="AC13" s="95">
        <f t="shared" si="13"/>
        <v>0.73004293242035279</v>
      </c>
      <c r="AD13" s="77">
        <v>290009515</v>
      </c>
      <c r="AE13" s="78">
        <v>23634719</v>
      </c>
      <c r="AF13" s="78">
        <f t="shared" si="14"/>
        <v>313644234</v>
      </c>
      <c r="AG13" s="78">
        <v>1313628642</v>
      </c>
      <c r="AH13" s="78">
        <v>1309005135</v>
      </c>
      <c r="AI13" s="79">
        <v>1081293000</v>
      </c>
      <c r="AJ13" s="114">
        <f t="shared" si="15"/>
        <v>0.82604183214300375</v>
      </c>
      <c r="AK13" s="115">
        <f t="shared" si="16"/>
        <v>-0.27846112739314699</v>
      </c>
    </row>
    <row r="14" spans="1:37" ht="13" x14ac:dyDescent="0.3">
      <c r="A14" s="55" t="s">
        <v>116</v>
      </c>
      <c r="B14" s="56" t="s">
        <v>523</v>
      </c>
      <c r="C14" s="57" t="s">
        <v>524</v>
      </c>
      <c r="D14" s="77">
        <v>463020170</v>
      </c>
      <c r="E14" s="78">
        <v>32950001</v>
      </c>
      <c r="F14" s="79">
        <f t="shared" si="0"/>
        <v>495970171</v>
      </c>
      <c r="G14" s="77">
        <v>463020168</v>
      </c>
      <c r="H14" s="78">
        <v>61821012</v>
      </c>
      <c r="I14" s="79">
        <f t="shared" si="1"/>
        <v>524841180</v>
      </c>
      <c r="J14" s="77">
        <v>182008728</v>
      </c>
      <c r="K14" s="78">
        <v>183679148</v>
      </c>
      <c r="L14" s="78">
        <f t="shared" si="2"/>
        <v>365687876</v>
      </c>
      <c r="M14" s="95">
        <f t="shared" si="3"/>
        <v>0.7373182852159873</v>
      </c>
      <c r="N14" s="77">
        <v>147012446</v>
      </c>
      <c r="O14" s="78">
        <v>19336474</v>
      </c>
      <c r="P14" s="78">
        <f t="shared" si="4"/>
        <v>166348920</v>
      </c>
      <c r="Q14" s="95">
        <f t="shared" si="5"/>
        <v>0.33540105781885821</v>
      </c>
      <c r="R14" s="77">
        <v>113807089</v>
      </c>
      <c r="S14" s="78">
        <v>2434232</v>
      </c>
      <c r="T14" s="78">
        <f t="shared" si="6"/>
        <v>116241321</v>
      </c>
      <c r="U14" s="95">
        <f t="shared" si="7"/>
        <v>0.22147904057375986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442828263</v>
      </c>
      <c r="AA14" s="78">
        <f t="shared" si="11"/>
        <v>205449854</v>
      </c>
      <c r="AB14" s="78">
        <f t="shared" si="12"/>
        <v>648278117</v>
      </c>
      <c r="AC14" s="95">
        <f t="shared" si="13"/>
        <v>1.2351891233077406</v>
      </c>
      <c r="AD14" s="77">
        <v>1435311</v>
      </c>
      <c r="AE14" s="78">
        <v>1067600</v>
      </c>
      <c r="AF14" s="78">
        <f t="shared" si="14"/>
        <v>2502911</v>
      </c>
      <c r="AG14" s="78">
        <v>509199000</v>
      </c>
      <c r="AH14" s="78">
        <v>514628976</v>
      </c>
      <c r="AI14" s="79">
        <v>327987927</v>
      </c>
      <c r="AJ14" s="114">
        <f t="shared" si="15"/>
        <v>0.637328915191126</v>
      </c>
      <c r="AK14" s="115">
        <f t="shared" si="16"/>
        <v>45.442450810276512</v>
      </c>
    </row>
    <row r="15" spans="1:37" ht="14" x14ac:dyDescent="0.3">
      <c r="A15" s="58" t="s">
        <v>0</v>
      </c>
      <c r="B15" s="59" t="s">
        <v>525</v>
      </c>
      <c r="C15" s="60" t="s">
        <v>0</v>
      </c>
      <c r="D15" s="80">
        <f>SUM(D9:D14)</f>
        <v>12379540674</v>
      </c>
      <c r="E15" s="81">
        <f>SUM(E9:E14)</f>
        <v>1366109445</v>
      </c>
      <c r="F15" s="82">
        <f t="shared" si="0"/>
        <v>13745650119</v>
      </c>
      <c r="G15" s="80">
        <f>SUM(G9:G14)</f>
        <v>12704607948</v>
      </c>
      <c r="H15" s="81">
        <f>SUM(H9:H14)</f>
        <v>1552079055</v>
      </c>
      <c r="I15" s="82">
        <f t="shared" si="1"/>
        <v>14256687003</v>
      </c>
      <c r="J15" s="80">
        <f>SUM(J9:J14)</f>
        <v>3604274990</v>
      </c>
      <c r="K15" s="81">
        <f>SUM(K9:K14)</f>
        <v>348709312</v>
      </c>
      <c r="L15" s="81">
        <f t="shared" si="2"/>
        <v>3952984302</v>
      </c>
      <c r="M15" s="96">
        <f t="shared" si="3"/>
        <v>0.28758074501954373</v>
      </c>
      <c r="N15" s="80">
        <f>SUM(N9:N14)</f>
        <v>2478984726</v>
      </c>
      <c r="O15" s="81">
        <f>SUM(O9:O14)</f>
        <v>333221945</v>
      </c>
      <c r="P15" s="81">
        <f t="shared" si="4"/>
        <v>2812206671</v>
      </c>
      <c r="Q15" s="96">
        <f t="shared" si="5"/>
        <v>0.20458884422736848</v>
      </c>
      <c r="R15" s="80">
        <f>SUM(R9:R14)</f>
        <v>2198772166</v>
      </c>
      <c r="S15" s="81">
        <f>SUM(S9:S14)</f>
        <v>114722335</v>
      </c>
      <c r="T15" s="81">
        <f t="shared" si="6"/>
        <v>2313494501</v>
      </c>
      <c r="U15" s="96">
        <f t="shared" si="7"/>
        <v>0.16227434189396014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8282031882</v>
      </c>
      <c r="AA15" s="81">
        <f t="shared" si="11"/>
        <v>796653592</v>
      </c>
      <c r="AB15" s="81">
        <f t="shared" si="12"/>
        <v>9078685474</v>
      </c>
      <c r="AC15" s="96">
        <f t="shared" si="13"/>
        <v>0.63680190720954977</v>
      </c>
      <c r="AD15" s="80">
        <f>SUM(AD9:AD14)</f>
        <v>2331596688</v>
      </c>
      <c r="AE15" s="81">
        <f>SUM(AE9:AE14)</f>
        <v>272121911</v>
      </c>
      <c r="AF15" s="81">
        <f t="shared" si="14"/>
        <v>2603718599</v>
      </c>
      <c r="AG15" s="81">
        <f>SUM(AG9:AG14)</f>
        <v>14877703682</v>
      </c>
      <c r="AH15" s="81">
        <f>SUM(AH9:AH14)</f>
        <v>14525846745</v>
      </c>
      <c r="AI15" s="82">
        <f>SUM(AI9:AI14)</f>
        <v>9667431325</v>
      </c>
      <c r="AJ15" s="116">
        <f t="shared" si="15"/>
        <v>0.66553306631351217</v>
      </c>
      <c r="AK15" s="117">
        <f t="shared" si="16"/>
        <v>-0.11146523211512382</v>
      </c>
    </row>
    <row r="16" spans="1:37" ht="13" x14ac:dyDescent="0.3">
      <c r="A16" s="55" t="s">
        <v>101</v>
      </c>
      <c r="B16" s="56" t="s">
        <v>526</v>
      </c>
      <c r="C16" s="57" t="s">
        <v>527</v>
      </c>
      <c r="D16" s="77">
        <v>220940387</v>
      </c>
      <c r="E16" s="78">
        <v>38596464</v>
      </c>
      <c r="F16" s="79">
        <f t="shared" si="0"/>
        <v>259536851</v>
      </c>
      <c r="G16" s="77">
        <v>221270352</v>
      </c>
      <c r="H16" s="78">
        <v>50308644</v>
      </c>
      <c r="I16" s="79">
        <f t="shared" si="1"/>
        <v>271578996</v>
      </c>
      <c r="J16" s="77">
        <v>68730148</v>
      </c>
      <c r="K16" s="78">
        <v>22334034</v>
      </c>
      <c r="L16" s="78">
        <f t="shared" si="2"/>
        <v>91064182</v>
      </c>
      <c r="M16" s="95">
        <f t="shared" si="3"/>
        <v>0.35087187676481441</v>
      </c>
      <c r="N16" s="77">
        <v>90032153</v>
      </c>
      <c r="O16" s="78">
        <v>16663491</v>
      </c>
      <c r="P16" s="78">
        <f t="shared" si="4"/>
        <v>106695644</v>
      </c>
      <c r="Q16" s="95">
        <f t="shared" si="5"/>
        <v>0.41110017166695145</v>
      </c>
      <c r="R16" s="77">
        <v>45851034</v>
      </c>
      <c r="S16" s="78">
        <v>18592320</v>
      </c>
      <c r="T16" s="78">
        <f t="shared" si="6"/>
        <v>64443354</v>
      </c>
      <c r="U16" s="95">
        <f t="shared" si="7"/>
        <v>0.2372913772757301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204613335</v>
      </c>
      <c r="AA16" s="78">
        <f t="shared" si="11"/>
        <v>57589845</v>
      </c>
      <c r="AB16" s="78">
        <f t="shared" si="12"/>
        <v>262203180</v>
      </c>
      <c r="AC16" s="95">
        <f t="shared" si="13"/>
        <v>0.96547665269371563</v>
      </c>
      <c r="AD16" s="77">
        <v>46484750</v>
      </c>
      <c r="AE16" s="78">
        <v>4549858</v>
      </c>
      <c r="AF16" s="78">
        <f t="shared" si="14"/>
        <v>51034608</v>
      </c>
      <c r="AG16" s="78">
        <v>277074912</v>
      </c>
      <c r="AH16" s="78">
        <v>270286103</v>
      </c>
      <c r="AI16" s="79">
        <v>245946433</v>
      </c>
      <c r="AJ16" s="114">
        <f t="shared" si="15"/>
        <v>0.9099484963161425</v>
      </c>
      <c r="AK16" s="115">
        <f t="shared" si="16"/>
        <v>0.26273829711790864</v>
      </c>
    </row>
    <row r="17" spans="1:37" ht="13" x14ac:dyDescent="0.3">
      <c r="A17" s="55" t="s">
        <v>101</v>
      </c>
      <c r="B17" s="56" t="s">
        <v>528</v>
      </c>
      <c r="C17" s="57" t="s">
        <v>529</v>
      </c>
      <c r="D17" s="77">
        <v>351090842</v>
      </c>
      <c r="E17" s="78">
        <v>35353000</v>
      </c>
      <c r="F17" s="79">
        <f t="shared" si="0"/>
        <v>386443842</v>
      </c>
      <c r="G17" s="77">
        <v>405567859</v>
      </c>
      <c r="H17" s="78">
        <v>35353000</v>
      </c>
      <c r="I17" s="79">
        <f t="shared" si="1"/>
        <v>440920859</v>
      </c>
      <c r="J17" s="77">
        <v>126115671</v>
      </c>
      <c r="K17" s="78">
        <v>547826</v>
      </c>
      <c r="L17" s="78">
        <f t="shared" si="2"/>
        <v>126663497</v>
      </c>
      <c r="M17" s="95">
        <f t="shared" si="3"/>
        <v>0.32776689193562047</v>
      </c>
      <c r="N17" s="77">
        <v>97033532</v>
      </c>
      <c r="O17" s="78">
        <v>0</v>
      </c>
      <c r="P17" s="78">
        <f t="shared" si="4"/>
        <v>97033532</v>
      </c>
      <c r="Q17" s="95">
        <f t="shared" si="5"/>
        <v>0.25109348747236604</v>
      </c>
      <c r="R17" s="77">
        <v>92173133</v>
      </c>
      <c r="S17" s="78">
        <v>0</v>
      </c>
      <c r="T17" s="78">
        <f t="shared" si="6"/>
        <v>92173133</v>
      </c>
      <c r="U17" s="95">
        <f t="shared" si="7"/>
        <v>0.20904688702876723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315322336</v>
      </c>
      <c r="AA17" s="78">
        <f t="shared" si="11"/>
        <v>547826</v>
      </c>
      <c r="AB17" s="78">
        <f t="shared" si="12"/>
        <v>315870162</v>
      </c>
      <c r="AC17" s="95">
        <f t="shared" si="13"/>
        <v>0.71638743223985235</v>
      </c>
      <c r="AD17" s="77">
        <v>69779946</v>
      </c>
      <c r="AE17" s="78">
        <v>0</v>
      </c>
      <c r="AF17" s="78">
        <f t="shared" si="14"/>
        <v>69779946</v>
      </c>
      <c r="AG17" s="78">
        <v>359014848</v>
      </c>
      <c r="AH17" s="78">
        <v>375961010</v>
      </c>
      <c r="AI17" s="79">
        <v>301699944</v>
      </c>
      <c r="AJ17" s="114">
        <f t="shared" si="15"/>
        <v>0.80247668235597092</v>
      </c>
      <c r="AK17" s="115">
        <f t="shared" si="16"/>
        <v>0.32091149798252916</v>
      </c>
    </row>
    <row r="18" spans="1:37" ht="13" x14ac:dyDescent="0.3">
      <c r="A18" s="55" t="s">
        <v>101</v>
      </c>
      <c r="B18" s="56" t="s">
        <v>530</v>
      </c>
      <c r="C18" s="57" t="s">
        <v>531</v>
      </c>
      <c r="D18" s="77">
        <v>1358651597</v>
      </c>
      <c r="E18" s="78">
        <v>133520266</v>
      </c>
      <c r="F18" s="79">
        <f t="shared" si="0"/>
        <v>1492171863</v>
      </c>
      <c r="G18" s="77">
        <v>1366320347</v>
      </c>
      <c r="H18" s="78">
        <v>145040697</v>
      </c>
      <c r="I18" s="79">
        <f t="shared" si="1"/>
        <v>1511361044</v>
      </c>
      <c r="J18" s="77">
        <v>260596983</v>
      </c>
      <c r="K18" s="78">
        <v>35429820</v>
      </c>
      <c r="L18" s="78">
        <f t="shared" si="2"/>
        <v>296026803</v>
      </c>
      <c r="M18" s="95">
        <f t="shared" si="3"/>
        <v>0.1983865333077923</v>
      </c>
      <c r="N18" s="77">
        <v>107416363</v>
      </c>
      <c r="O18" s="78">
        <v>26287124</v>
      </c>
      <c r="P18" s="78">
        <f t="shared" si="4"/>
        <v>133703487</v>
      </c>
      <c r="Q18" s="95">
        <f t="shared" si="5"/>
        <v>8.9603275812472544E-2</v>
      </c>
      <c r="R18" s="77">
        <v>362251226</v>
      </c>
      <c r="S18" s="78">
        <v>29362940</v>
      </c>
      <c r="T18" s="78">
        <f t="shared" si="6"/>
        <v>391614166</v>
      </c>
      <c r="U18" s="95">
        <f t="shared" si="7"/>
        <v>0.25911357683505304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730264572</v>
      </c>
      <c r="AA18" s="78">
        <f t="shared" si="11"/>
        <v>91079884</v>
      </c>
      <c r="AB18" s="78">
        <f t="shared" si="12"/>
        <v>821344456</v>
      </c>
      <c r="AC18" s="95">
        <f t="shared" si="13"/>
        <v>0.54344688799587715</v>
      </c>
      <c r="AD18" s="77">
        <v>270942987</v>
      </c>
      <c r="AE18" s="78">
        <v>9593391</v>
      </c>
      <c r="AF18" s="78">
        <f t="shared" si="14"/>
        <v>280536378</v>
      </c>
      <c r="AG18" s="78">
        <v>1539022632</v>
      </c>
      <c r="AH18" s="78">
        <v>1412947679</v>
      </c>
      <c r="AI18" s="79">
        <v>990740103</v>
      </c>
      <c r="AJ18" s="114">
        <f t="shared" si="15"/>
        <v>0.70118668774854187</v>
      </c>
      <c r="AK18" s="115">
        <f t="shared" si="16"/>
        <v>0.39594789378794926</v>
      </c>
    </row>
    <row r="19" spans="1:37" ht="13" x14ac:dyDescent="0.3">
      <c r="A19" s="55" t="s">
        <v>101</v>
      </c>
      <c r="B19" s="56" t="s">
        <v>532</v>
      </c>
      <c r="C19" s="57" t="s">
        <v>533</v>
      </c>
      <c r="D19" s="77">
        <v>888109713</v>
      </c>
      <c r="E19" s="78">
        <v>42460000</v>
      </c>
      <c r="F19" s="79">
        <f t="shared" si="0"/>
        <v>930569713</v>
      </c>
      <c r="G19" s="77">
        <v>722953785</v>
      </c>
      <c r="H19" s="78">
        <v>0</v>
      </c>
      <c r="I19" s="79">
        <f t="shared" si="1"/>
        <v>722953785</v>
      </c>
      <c r="J19" s="77">
        <v>45046768</v>
      </c>
      <c r="K19" s="78">
        <v>1420102</v>
      </c>
      <c r="L19" s="78">
        <f t="shared" si="2"/>
        <v>46466870</v>
      </c>
      <c r="M19" s="95">
        <f t="shared" si="3"/>
        <v>4.9933787174524132E-2</v>
      </c>
      <c r="N19" s="77">
        <v>182710952</v>
      </c>
      <c r="O19" s="78">
        <v>2615399</v>
      </c>
      <c r="P19" s="78">
        <f t="shared" si="4"/>
        <v>185326351</v>
      </c>
      <c r="Q19" s="95">
        <f t="shared" si="5"/>
        <v>0.19915364578387046</v>
      </c>
      <c r="R19" s="77">
        <v>171811171</v>
      </c>
      <c r="S19" s="78">
        <v>2536355</v>
      </c>
      <c r="T19" s="78">
        <f t="shared" si="6"/>
        <v>174347526</v>
      </c>
      <c r="U19" s="95">
        <f t="shared" si="7"/>
        <v>0.24115998784071654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399568891</v>
      </c>
      <c r="AA19" s="78">
        <f t="shared" si="11"/>
        <v>6571856</v>
      </c>
      <c r="AB19" s="78">
        <f t="shared" si="12"/>
        <v>406140747</v>
      </c>
      <c r="AC19" s="95">
        <f t="shared" si="13"/>
        <v>0.56177968139415713</v>
      </c>
      <c r="AD19" s="77">
        <v>111660968</v>
      </c>
      <c r="AE19" s="78">
        <v>0</v>
      </c>
      <c r="AF19" s="78">
        <f t="shared" si="14"/>
        <v>111660968</v>
      </c>
      <c r="AG19" s="78">
        <v>543597934</v>
      </c>
      <c r="AH19" s="78">
        <v>457325276</v>
      </c>
      <c r="AI19" s="79">
        <v>445126681</v>
      </c>
      <c r="AJ19" s="114">
        <f t="shared" si="15"/>
        <v>0.97332621737706004</v>
      </c>
      <c r="AK19" s="115">
        <f t="shared" si="16"/>
        <v>0.56140081106945083</v>
      </c>
    </row>
    <row r="20" spans="1:37" ht="13" x14ac:dyDescent="0.3">
      <c r="A20" s="55" t="s">
        <v>101</v>
      </c>
      <c r="B20" s="56" t="s">
        <v>534</v>
      </c>
      <c r="C20" s="57" t="s">
        <v>535</v>
      </c>
      <c r="D20" s="77">
        <v>503425698</v>
      </c>
      <c r="E20" s="78">
        <v>51355407</v>
      </c>
      <c r="F20" s="79">
        <f t="shared" si="0"/>
        <v>554781105</v>
      </c>
      <c r="G20" s="77">
        <v>507838123</v>
      </c>
      <c r="H20" s="78">
        <v>58122609</v>
      </c>
      <c r="I20" s="79">
        <f t="shared" si="1"/>
        <v>565960732</v>
      </c>
      <c r="J20" s="77">
        <v>170436466</v>
      </c>
      <c r="K20" s="78">
        <v>4388132</v>
      </c>
      <c r="L20" s="78">
        <f t="shared" si="2"/>
        <v>174824598</v>
      </c>
      <c r="M20" s="95">
        <f t="shared" si="3"/>
        <v>0.31512356211194326</v>
      </c>
      <c r="N20" s="77">
        <v>135473407</v>
      </c>
      <c r="O20" s="78">
        <v>8503332</v>
      </c>
      <c r="P20" s="78">
        <f t="shared" si="4"/>
        <v>143976739</v>
      </c>
      <c r="Q20" s="95">
        <f t="shared" si="5"/>
        <v>0.25951990380061701</v>
      </c>
      <c r="R20" s="77">
        <v>38988011</v>
      </c>
      <c r="S20" s="78">
        <v>6114769</v>
      </c>
      <c r="T20" s="78">
        <f t="shared" si="6"/>
        <v>45102780</v>
      </c>
      <c r="U20" s="95">
        <f t="shared" si="7"/>
        <v>7.9692419367356396E-2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344897884</v>
      </c>
      <c r="AA20" s="78">
        <f t="shared" si="11"/>
        <v>19006233</v>
      </c>
      <c r="AB20" s="78">
        <f t="shared" si="12"/>
        <v>363904117</v>
      </c>
      <c r="AC20" s="95">
        <f t="shared" si="13"/>
        <v>0.642984745097121</v>
      </c>
      <c r="AD20" s="77">
        <v>120340037</v>
      </c>
      <c r="AE20" s="78">
        <v>308915</v>
      </c>
      <c r="AF20" s="78">
        <f t="shared" si="14"/>
        <v>120648952</v>
      </c>
      <c r="AG20" s="78">
        <v>597284529</v>
      </c>
      <c r="AH20" s="78">
        <v>623646867</v>
      </c>
      <c r="AI20" s="79">
        <v>243305139</v>
      </c>
      <c r="AJ20" s="114">
        <f t="shared" si="15"/>
        <v>0.39013286504652639</v>
      </c>
      <c r="AK20" s="115">
        <f t="shared" si="16"/>
        <v>-0.62616517381767234</v>
      </c>
    </row>
    <row r="21" spans="1:37" ht="13" x14ac:dyDescent="0.3">
      <c r="A21" s="55" t="s">
        <v>116</v>
      </c>
      <c r="B21" s="56" t="s">
        <v>536</v>
      </c>
      <c r="C21" s="57" t="s">
        <v>537</v>
      </c>
      <c r="D21" s="77">
        <v>1313513520</v>
      </c>
      <c r="E21" s="78">
        <v>316663329</v>
      </c>
      <c r="F21" s="79">
        <f t="shared" si="0"/>
        <v>1630176849</v>
      </c>
      <c r="G21" s="77">
        <v>1314034628</v>
      </c>
      <c r="H21" s="78">
        <v>358677261</v>
      </c>
      <c r="I21" s="79">
        <f t="shared" si="1"/>
        <v>1672711889</v>
      </c>
      <c r="J21" s="77">
        <v>520482212</v>
      </c>
      <c r="K21" s="78">
        <v>38156767</v>
      </c>
      <c r="L21" s="78">
        <f t="shared" si="2"/>
        <v>558638979</v>
      </c>
      <c r="M21" s="95">
        <f t="shared" si="3"/>
        <v>0.34268611981742109</v>
      </c>
      <c r="N21" s="77">
        <v>368206053</v>
      </c>
      <c r="O21" s="78">
        <v>95247244</v>
      </c>
      <c r="P21" s="78">
        <f t="shared" si="4"/>
        <v>463453297</v>
      </c>
      <c r="Q21" s="95">
        <f t="shared" si="5"/>
        <v>0.28429633096819912</v>
      </c>
      <c r="R21" s="77">
        <v>320602112</v>
      </c>
      <c r="S21" s="78">
        <v>43431798</v>
      </c>
      <c r="T21" s="78">
        <f t="shared" si="6"/>
        <v>364033910</v>
      </c>
      <c r="U21" s="95">
        <f t="shared" si="7"/>
        <v>0.21763096944186303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1209290377</v>
      </c>
      <c r="AA21" s="78">
        <f t="shared" si="11"/>
        <v>176835809</v>
      </c>
      <c r="AB21" s="78">
        <f t="shared" si="12"/>
        <v>1386126186</v>
      </c>
      <c r="AC21" s="95">
        <f t="shared" si="13"/>
        <v>0.82867001491133663</v>
      </c>
      <c r="AD21" s="77">
        <v>281861010</v>
      </c>
      <c r="AE21" s="78">
        <v>3761058</v>
      </c>
      <c r="AF21" s="78">
        <f t="shared" si="14"/>
        <v>285622068</v>
      </c>
      <c r="AG21" s="78">
        <v>1541687307</v>
      </c>
      <c r="AH21" s="78">
        <v>1650625366</v>
      </c>
      <c r="AI21" s="79">
        <v>-9590672102</v>
      </c>
      <c r="AJ21" s="114">
        <f t="shared" si="15"/>
        <v>-5.8103263766273665</v>
      </c>
      <c r="AK21" s="115">
        <f t="shared" si="16"/>
        <v>0.27453005486956972</v>
      </c>
    </row>
    <row r="22" spans="1:37" ht="14" x14ac:dyDescent="0.3">
      <c r="A22" s="58" t="s">
        <v>0</v>
      </c>
      <c r="B22" s="59" t="s">
        <v>538</v>
      </c>
      <c r="C22" s="60" t="s">
        <v>0</v>
      </c>
      <c r="D22" s="80">
        <f>SUM(D16:D21)</f>
        <v>4635731757</v>
      </c>
      <c r="E22" s="81">
        <f>SUM(E16:E21)</f>
        <v>617948466</v>
      </c>
      <c r="F22" s="82">
        <f t="shared" si="0"/>
        <v>5253680223</v>
      </c>
      <c r="G22" s="80">
        <f>SUM(G16:G21)</f>
        <v>4537985094</v>
      </c>
      <c r="H22" s="81">
        <f>SUM(H16:H21)</f>
        <v>647502211</v>
      </c>
      <c r="I22" s="82">
        <f t="shared" si="1"/>
        <v>5185487305</v>
      </c>
      <c r="J22" s="80">
        <f>SUM(J16:J21)</f>
        <v>1191408248</v>
      </c>
      <c r="K22" s="81">
        <f>SUM(K16:K21)</f>
        <v>102276681</v>
      </c>
      <c r="L22" s="81">
        <f t="shared" si="2"/>
        <v>1293684929</v>
      </c>
      <c r="M22" s="96">
        <f t="shared" si="3"/>
        <v>0.24624356148217741</v>
      </c>
      <c r="N22" s="80">
        <f>SUM(N16:N21)</f>
        <v>980872460</v>
      </c>
      <c r="O22" s="81">
        <f>SUM(O16:O21)</f>
        <v>149316590</v>
      </c>
      <c r="P22" s="81">
        <f t="shared" si="4"/>
        <v>1130189050</v>
      </c>
      <c r="Q22" s="96">
        <f t="shared" si="5"/>
        <v>0.21512330443184646</v>
      </c>
      <c r="R22" s="80">
        <f>SUM(R16:R21)</f>
        <v>1031676687</v>
      </c>
      <c r="S22" s="81">
        <f>SUM(S16:S21)</f>
        <v>100038182</v>
      </c>
      <c r="T22" s="81">
        <f t="shared" si="6"/>
        <v>1131714869</v>
      </c>
      <c r="U22" s="96">
        <f t="shared" si="7"/>
        <v>0.21824657981686063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3203957395</v>
      </c>
      <c r="AA22" s="81">
        <f t="shared" si="11"/>
        <v>351631453</v>
      </c>
      <c r="AB22" s="81">
        <f t="shared" si="12"/>
        <v>3555588848</v>
      </c>
      <c r="AC22" s="96">
        <f t="shared" si="13"/>
        <v>0.68568075454964406</v>
      </c>
      <c r="AD22" s="80">
        <f>SUM(AD16:AD21)</f>
        <v>901069698</v>
      </c>
      <c r="AE22" s="81">
        <f>SUM(AE16:AE21)</f>
        <v>18213222</v>
      </c>
      <c r="AF22" s="81">
        <f t="shared" si="14"/>
        <v>919282920</v>
      </c>
      <c r="AG22" s="81">
        <f>SUM(AG16:AG21)</f>
        <v>4857682162</v>
      </c>
      <c r="AH22" s="81">
        <f>SUM(AH16:AH21)</f>
        <v>4790792301</v>
      </c>
      <c r="AI22" s="82">
        <f>SUM(AI16:AI21)</f>
        <v>-7363853802</v>
      </c>
      <c r="AJ22" s="116">
        <f t="shared" si="15"/>
        <v>-1.5370847532803531</v>
      </c>
      <c r="AK22" s="117">
        <f t="shared" si="16"/>
        <v>0.23108440761631899</v>
      </c>
    </row>
    <row r="23" spans="1:37" ht="13" x14ac:dyDescent="0.3">
      <c r="A23" s="55" t="s">
        <v>101</v>
      </c>
      <c r="B23" s="56" t="s">
        <v>539</v>
      </c>
      <c r="C23" s="57" t="s">
        <v>540</v>
      </c>
      <c r="D23" s="77">
        <v>618784778</v>
      </c>
      <c r="E23" s="78">
        <v>83914026</v>
      </c>
      <c r="F23" s="79">
        <f t="shared" si="0"/>
        <v>702698804</v>
      </c>
      <c r="G23" s="77">
        <v>585320393</v>
      </c>
      <c r="H23" s="78">
        <v>84231552</v>
      </c>
      <c r="I23" s="79">
        <f t="shared" si="1"/>
        <v>669551945</v>
      </c>
      <c r="J23" s="77">
        <v>89305312</v>
      </c>
      <c r="K23" s="78">
        <v>45178990</v>
      </c>
      <c r="L23" s="78">
        <f t="shared" si="2"/>
        <v>134484302</v>
      </c>
      <c r="M23" s="95">
        <f t="shared" si="3"/>
        <v>0.19138256851224128</v>
      </c>
      <c r="N23" s="77">
        <v>134891147</v>
      </c>
      <c r="O23" s="78">
        <v>10885486</v>
      </c>
      <c r="P23" s="78">
        <f t="shared" si="4"/>
        <v>145776633</v>
      </c>
      <c r="Q23" s="95">
        <f t="shared" si="5"/>
        <v>0.20745251332461354</v>
      </c>
      <c r="R23" s="77">
        <v>108624216</v>
      </c>
      <c r="S23" s="78">
        <v>7041020</v>
      </c>
      <c r="T23" s="78">
        <f t="shared" si="6"/>
        <v>115665236</v>
      </c>
      <c r="U23" s="95">
        <f t="shared" si="7"/>
        <v>0.17275020536308053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332820675</v>
      </c>
      <c r="AA23" s="78">
        <f t="shared" si="11"/>
        <v>63105496</v>
      </c>
      <c r="AB23" s="78">
        <f t="shared" si="12"/>
        <v>395926171</v>
      </c>
      <c r="AC23" s="95">
        <f t="shared" si="13"/>
        <v>0.59133002891956354</v>
      </c>
      <c r="AD23" s="77">
        <v>112181018</v>
      </c>
      <c r="AE23" s="78">
        <v>5036082</v>
      </c>
      <c r="AF23" s="78">
        <f t="shared" si="14"/>
        <v>117217100</v>
      </c>
      <c r="AG23" s="78">
        <v>759366566</v>
      </c>
      <c r="AH23" s="78">
        <v>817716158</v>
      </c>
      <c r="AI23" s="79">
        <v>414240500</v>
      </c>
      <c r="AJ23" s="114">
        <f t="shared" si="15"/>
        <v>0.50658226078492141</v>
      </c>
      <c r="AK23" s="115">
        <f t="shared" si="16"/>
        <v>-1.3239228747341514E-2</v>
      </c>
    </row>
    <row r="24" spans="1:37" ht="13" x14ac:dyDescent="0.3">
      <c r="A24" s="55" t="s">
        <v>101</v>
      </c>
      <c r="B24" s="56" t="s">
        <v>541</v>
      </c>
      <c r="C24" s="57" t="s">
        <v>542</v>
      </c>
      <c r="D24" s="77">
        <v>250531018</v>
      </c>
      <c r="E24" s="78">
        <v>19573000</v>
      </c>
      <c r="F24" s="79">
        <f t="shared" si="0"/>
        <v>270104018</v>
      </c>
      <c r="G24" s="77">
        <v>250531018</v>
      </c>
      <c r="H24" s="78">
        <v>19573000</v>
      </c>
      <c r="I24" s="79">
        <f t="shared" si="1"/>
        <v>270104018</v>
      </c>
      <c r="J24" s="77">
        <v>-66379016</v>
      </c>
      <c r="K24" s="78">
        <v>0</v>
      </c>
      <c r="L24" s="78">
        <f t="shared" si="2"/>
        <v>-66379016</v>
      </c>
      <c r="M24" s="95">
        <f t="shared" si="3"/>
        <v>-0.24575353040471987</v>
      </c>
      <c r="N24" s="77">
        <v>-1228813546</v>
      </c>
      <c r="O24" s="78">
        <v>1476989</v>
      </c>
      <c r="P24" s="78">
        <f t="shared" si="4"/>
        <v>-1227336557</v>
      </c>
      <c r="Q24" s="95">
        <f t="shared" si="5"/>
        <v>-4.5439403904017448</v>
      </c>
      <c r="R24" s="77">
        <v>-68742315</v>
      </c>
      <c r="S24" s="78">
        <v>10511246</v>
      </c>
      <c r="T24" s="78">
        <f t="shared" si="6"/>
        <v>-58231069</v>
      </c>
      <c r="U24" s="95">
        <f t="shared" si="7"/>
        <v>-0.21558757041518722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-1363934877</v>
      </c>
      <c r="AA24" s="78">
        <f t="shared" si="11"/>
        <v>11988235</v>
      </c>
      <c r="AB24" s="78">
        <f t="shared" si="12"/>
        <v>-1351946642</v>
      </c>
      <c r="AC24" s="95">
        <f t="shared" si="13"/>
        <v>-5.0052814912216519</v>
      </c>
      <c r="AD24" s="77">
        <v>-21185467</v>
      </c>
      <c r="AE24" s="78">
        <v>0</v>
      </c>
      <c r="AF24" s="78">
        <f t="shared" si="14"/>
        <v>-21185467</v>
      </c>
      <c r="AG24" s="78">
        <v>274757893</v>
      </c>
      <c r="AH24" s="78">
        <v>291305247</v>
      </c>
      <c r="AI24" s="79">
        <v>94620172</v>
      </c>
      <c r="AJ24" s="114">
        <f t="shared" si="15"/>
        <v>0.32481451321060484</v>
      </c>
      <c r="AK24" s="115">
        <f t="shared" si="16"/>
        <v>1.7486327773657289</v>
      </c>
    </row>
    <row r="25" spans="1:37" ht="13" x14ac:dyDescent="0.3">
      <c r="A25" s="55" t="s">
        <v>101</v>
      </c>
      <c r="B25" s="56" t="s">
        <v>543</v>
      </c>
      <c r="C25" s="57" t="s">
        <v>544</v>
      </c>
      <c r="D25" s="77">
        <v>372121960</v>
      </c>
      <c r="E25" s="78">
        <v>81016200</v>
      </c>
      <c r="F25" s="79">
        <f t="shared" si="0"/>
        <v>453138160</v>
      </c>
      <c r="G25" s="77">
        <v>372121960</v>
      </c>
      <c r="H25" s="78">
        <v>61666200</v>
      </c>
      <c r="I25" s="79">
        <f t="shared" si="1"/>
        <v>433788160</v>
      </c>
      <c r="J25" s="77">
        <v>140599758</v>
      </c>
      <c r="K25" s="78">
        <v>23808683</v>
      </c>
      <c r="L25" s="78">
        <f t="shared" si="2"/>
        <v>164408441</v>
      </c>
      <c r="M25" s="95">
        <f t="shared" si="3"/>
        <v>0.36282188416883715</v>
      </c>
      <c r="N25" s="77">
        <v>98981615</v>
      </c>
      <c r="O25" s="78">
        <v>31125529</v>
      </c>
      <c r="P25" s="78">
        <f t="shared" si="4"/>
        <v>130107144</v>
      </c>
      <c r="Q25" s="95">
        <f t="shared" si="5"/>
        <v>0.28712466855583296</v>
      </c>
      <c r="R25" s="77">
        <v>75396246</v>
      </c>
      <c r="S25" s="78">
        <v>1561493</v>
      </c>
      <c r="T25" s="78">
        <f t="shared" si="6"/>
        <v>76957739</v>
      </c>
      <c r="U25" s="95">
        <f t="shared" si="7"/>
        <v>0.17740857426814047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314977619</v>
      </c>
      <c r="AA25" s="78">
        <f t="shared" si="11"/>
        <v>56495705</v>
      </c>
      <c r="AB25" s="78">
        <f t="shared" si="12"/>
        <v>371473324</v>
      </c>
      <c r="AC25" s="95">
        <f t="shared" si="13"/>
        <v>0.8563473101709369</v>
      </c>
      <c r="AD25" s="77">
        <v>79547882</v>
      </c>
      <c r="AE25" s="78">
        <v>14739299</v>
      </c>
      <c r="AF25" s="78">
        <f t="shared" si="14"/>
        <v>94287181</v>
      </c>
      <c r="AG25" s="78">
        <v>432264323</v>
      </c>
      <c r="AH25" s="78">
        <v>436214323</v>
      </c>
      <c r="AI25" s="79">
        <v>362230706</v>
      </c>
      <c r="AJ25" s="114">
        <f t="shared" si="15"/>
        <v>0.83039617660605791</v>
      </c>
      <c r="AK25" s="115">
        <f t="shared" si="16"/>
        <v>-0.18379425300667329</v>
      </c>
    </row>
    <row r="26" spans="1:37" ht="13" x14ac:dyDescent="0.3">
      <c r="A26" s="55" t="s">
        <v>101</v>
      </c>
      <c r="B26" s="56" t="s">
        <v>545</v>
      </c>
      <c r="C26" s="57" t="s">
        <v>546</v>
      </c>
      <c r="D26" s="77">
        <v>471701991</v>
      </c>
      <c r="E26" s="78">
        <v>21092600</v>
      </c>
      <c r="F26" s="79">
        <f t="shared" si="0"/>
        <v>492794591</v>
      </c>
      <c r="G26" s="77">
        <v>438210743</v>
      </c>
      <c r="H26" s="78">
        <v>23192600</v>
      </c>
      <c r="I26" s="79">
        <f t="shared" si="1"/>
        <v>461403343</v>
      </c>
      <c r="J26" s="77">
        <v>110496063</v>
      </c>
      <c r="K26" s="78">
        <v>4292953</v>
      </c>
      <c r="L26" s="78">
        <f t="shared" si="2"/>
        <v>114789016</v>
      </c>
      <c r="M26" s="95">
        <f t="shared" si="3"/>
        <v>0.23293481319887296</v>
      </c>
      <c r="N26" s="77">
        <v>78997300</v>
      </c>
      <c r="O26" s="78">
        <v>10213457</v>
      </c>
      <c r="P26" s="78">
        <f t="shared" si="4"/>
        <v>89210757</v>
      </c>
      <c r="Q26" s="95">
        <f t="shared" si="5"/>
        <v>0.18103030883307727</v>
      </c>
      <c r="R26" s="77">
        <v>94976063</v>
      </c>
      <c r="S26" s="78">
        <v>7130489</v>
      </c>
      <c r="T26" s="78">
        <f t="shared" si="6"/>
        <v>102106552</v>
      </c>
      <c r="U26" s="95">
        <f t="shared" si="7"/>
        <v>0.22129564847994609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284469426</v>
      </c>
      <c r="AA26" s="78">
        <f t="shared" si="11"/>
        <v>21636899</v>
      </c>
      <c r="AB26" s="78">
        <f t="shared" si="12"/>
        <v>306106325</v>
      </c>
      <c r="AC26" s="95">
        <f t="shared" si="13"/>
        <v>0.66342459291631095</v>
      </c>
      <c r="AD26" s="77">
        <v>90482744</v>
      </c>
      <c r="AE26" s="78">
        <v>3963154</v>
      </c>
      <c r="AF26" s="78">
        <f t="shared" si="14"/>
        <v>94445898</v>
      </c>
      <c r="AG26" s="78">
        <v>480185247</v>
      </c>
      <c r="AH26" s="78">
        <v>471800469</v>
      </c>
      <c r="AI26" s="79">
        <v>262486683</v>
      </c>
      <c r="AJ26" s="114">
        <f t="shared" si="15"/>
        <v>0.55635104296600435</v>
      </c>
      <c r="AK26" s="115">
        <f t="shared" si="16"/>
        <v>8.1111558704222375E-2</v>
      </c>
    </row>
    <row r="27" spans="1:37" ht="13" x14ac:dyDescent="0.3">
      <c r="A27" s="55" t="s">
        <v>101</v>
      </c>
      <c r="B27" s="56" t="s">
        <v>547</v>
      </c>
      <c r="C27" s="57" t="s">
        <v>548</v>
      </c>
      <c r="D27" s="77">
        <v>198730176</v>
      </c>
      <c r="E27" s="78">
        <v>37954452</v>
      </c>
      <c r="F27" s="79">
        <f t="shared" si="0"/>
        <v>236684628</v>
      </c>
      <c r="G27" s="77">
        <v>207127284</v>
      </c>
      <c r="H27" s="78">
        <v>37954452</v>
      </c>
      <c r="I27" s="79">
        <f t="shared" si="1"/>
        <v>245081736</v>
      </c>
      <c r="J27" s="77">
        <v>68787781</v>
      </c>
      <c r="K27" s="78">
        <v>4131237</v>
      </c>
      <c r="L27" s="78">
        <f t="shared" si="2"/>
        <v>72919018</v>
      </c>
      <c r="M27" s="95">
        <f t="shared" si="3"/>
        <v>0.30808514526765124</v>
      </c>
      <c r="N27" s="77">
        <v>56415504</v>
      </c>
      <c r="O27" s="78">
        <v>8061100</v>
      </c>
      <c r="P27" s="78">
        <f t="shared" si="4"/>
        <v>64476604</v>
      </c>
      <c r="Q27" s="95">
        <f t="shared" si="5"/>
        <v>0.27241568049784798</v>
      </c>
      <c r="R27" s="77">
        <v>63315882</v>
      </c>
      <c r="S27" s="78">
        <v>1016192</v>
      </c>
      <c r="T27" s="78">
        <f t="shared" si="6"/>
        <v>64332074</v>
      </c>
      <c r="U27" s="95">
        <f t="shared" si="7"/>
        <v>0.26249232215329177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188519167</v>
      </c>
      <c r="AA27" s="78">
        <f t="shared" si="11"/>
        <v>13208529</v>
      </c>
      <c r="AB27" s="78">
        <f t="shared" si="12"/>
        <v>201727696</v>
      </c>
      <c r="AC27" s="95">
        <f t="shared" si="13"/>
        <v>0.82310375017092252</v>
      </c>
      <c r="AD27" s="77">
        <v>37257924</v>
      </c>
      <c r="AE27" s="78">
        <v>7498309</v>
      </c>
      <c r="AF27" s="78">
        <f t="shared" si="14"/>
        <v>44756233</v>
      </c>
      <c r="AG27" s="78">
        <v>247413815</v>
      </c>
      <c r="AH27" s="78">
        <v>247413815</v>
      </c>
      <c r="AI27" s="79">
        <v>100035827</v>
      </c>
      <c r="AJ27" s="114">
        <f t="shared" si="15"/>
        <v>0.40432595487846951</v>
      </c>
      <c r="AK27" s="115">
        <f t="shared" si="16"/>
        <v>0.4373880393374483</v>
      </c>
    </row>
    <row r="28" spans="1:37" ht="13" x14ac:dyDescent="0.3">
      <c r="A28" s="55" t="s">
        <v>116</v>
      </c>
      <c r="B28" s="56" t="s">
        <v>549</v>
      </c>
      <c r="C28" s="57" t="s">
        <v>550</v>
      </c>
      <c r="D28" s="77">
        <v>581328734</v>
      </c>
      <c r="E28" s="78">
        <v>708380320</v>
      </c>
      <c r="F28" s="79">
        <f t="shared" si="0"/>
        <v>1289709054</v>
      </c>
      <c r="G28" s="77">
        <v>581446642</v>
      </c>
      <c r="H28" s="78">
        <v>695170320</v>
      </c>
      <c r="I28" s="79">
        <f t="shared" si="1"/>
        <v>1276616962</v>
      </c>
      <c r="J28" s="77">
        <v>227303323</v>
      </c>
      <c r="K28" s="78">
        <v>113269100</v>
      </c>
      <c r="L28" s="78">
        <f t="shared" si="2"/>
        <v>340572423</v>
      </c>
      <c r="M28" s="95">
        <f t="shared" si="3"/>
        <v>0.26406918827445869</v>
      </c>
      <c r="N28" s="77">
        <v>187245938</v>
      </c>
      <c r="O28" s="78">
        <v>119722803</v>
      </c>
      <c r="P28" s="78">
        <f t="shared" si="4"/>
        <v>306968741</v>
      </c>
      <c r="Q28" s="95">
        <f t="shared" si="5"/>
        <v>0.23801394589573843</v>
      </c>
      <c r="R28" s="77">
        <v>145416289</v>
      </c>
      <c r="S28" s="78">
        <v>31510673</v>
      </c>
      <c r="T28" s="78">
        <f t="shared" si="6"/>
        <v>176926962</v>
      </c>
      <c r="U28" s="95">
        <f t="shared" si="7"/>
        <v>0.13859048349382655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559965550</v>
      </c>
      <c r="AA28" s="78">
        <f t="shared" si="11"/>
        <v>264502576</v>
      </c>
      <c r="AB28" s="78">
        <f t="shared" si="12"/>
        <v>824468126</v>
      </c>
      <c r="AC28" s="95">
        <f t="shared" si="13"/>
        <v>0.6458226316438368</v>
      </c>
      <c r="AD28" s="77">
        <v>134687555</v>
      </c>
      <c r="AE28" s="78">
        <v>53881192</v>
      </c>
      <c r="AF28" s="78">
        <f t="shared" si="14"/>
        <v>188568747</v>
      </c>
      <c r="AG28" s="78">
        <v>1200517168</v>
      </c>
      <c r="AH28" s="78">
        <v>1220516566</v>
      </c>
      <c r="AI28" s="79">
        <v>716953766</v>
      </c>
      <c r="AJ28" s="114">
        <f t="shared" si="15"/>
        <v>0.58741829973653958</v>
      </c>
      <c r="AK28" s="115">
        <f t="shared" si="16"/>
        <v>-6.1737616573333876E-2</v>
      </c>
    </row>
    <row r="29" spans="1:37" ht="14" x14ac:dyDescent="0.3">
      <c r="A29" s="58" t="s">
        <v>0</v>
      </c>
      <c r="B29" s="59" t="s">
        <v>551</v>
      </c>
      <c r="C29" s="60" t="s">
        <v>0</v>
      </c>
      <c r="D29" s="80">
        <f>SUM(D23:D28)</f>
        <v>2493198657</v>
      </c>
      <c r="E29" s="81">
        <f>SUM(E23:E28)</f>
        <v>951930598</v>
      </c>
      <c r="F29" s="82">
        <f t="shared" si="0"/>
        <v>3445129255</v>
      </c>
      <c r="G29" s="80">
        <f>SUM(G23:G28)</f>
        <v>2434758040</v>
      </c>
      <c r="H29" s="81">
        <f>SUM(H23:H28)</f>
        <v>921788124</v>
      </c>
      <c r="I29" s="82">
        <f t="shared" si="1"/>
        <v>3356546164</v>
      </c>
      <c r="J29" s="80">
        <f>SUM(J23:J28)</f>
        <v>570113221</v>
      </c>
      <c r="K29" s="81">
        <f>SUM(K23:K28)</f>
        <v>190680963</v>
      </c>
      <c r="L29" s="81">
        <f t="shared" si="2"/>
        <v>760794184</v>
      </c>
      <c r="M29" s="96">
        <f t="shared" si="3"/>
        <v>0.22083182594552611</v>
      </c>
      <c r="N29" s="80">
        <f>SUM(N23:N28)</f>
        <v>-672282042</v>
      </c>
      <c r="O29" s="81">
        <f>SUM(O23:O28)</f>
        <v>181485364</v>
      </c>
      <c r="P29" s="81">
        <f t="shared" si="4"/>
        <v>-490796678</v>
      </c>
      <c r="Q29" s="96">
        <f t="shared" si="5"/>
        <v>-0.14246103460057263</v>
      </c>
      <c r="R29" s="80">
        <f>SUM(R23:R28)</f>
        <v>418986381</v>
      </c>
      <c r="S29" s="81">
        <f>SUM(S23:S28)</f>
        <v>58771113</v>
      </c>
      <c r="T29" s="81">
        <f t="shared" si="6"/>
        <v>477757494</v>
      </c>
      <c r="U29" s="96">
        <f t="shared" si="7"/>
        <v>0.14233604147146775</v>
      </c>
      <c r="V29" s="80">
        <f>SUM(V23:V28)</f>
        <v>0</v>
      </c>
      <c r="W29" s="81">
        <f>SUM(W23:W28)</f>
        <v>0</v>
      </c>
      <c r="X29" s="81">
        <f t="shared" si="8"/>
        <v>0</v>
      </c>
      <c r="Y29" s="96">
        <f t="shared" si="9"/>
        <v>0</v>
      </c>
      <c r="Z29" s="80">
        <f t="shared" si="10"/>
        <v>316817560</v>
      </c>
      <c r="AA29" s="81">
        <f t="shared" si="11"/>
        <v>430937440</v>
      </c>
      <c r="AB29" s="81">
        <f t="shared" si="12"/>
        <v>747755000</v>
      </c>
      <c r="AC29" s="96">
        <f t="shared" si="13"/>
        <v>0.22277512760584217</v>
      </c>
      <c r="AD29" s="80">
        <f>SUM(AD23:AD28)</f>
        <v>432971656</v>
      </c>
      <c r="AE29" s="81">
        <f>SUM(AE23:AE28)</f>
        <v>85118036</v>
      </c>
      <c r="AF29" s="81">
        <f t="shared" si="14"/>
        <v>518089692</v>
      </c>
      <c r="AG29" s="81">
        <f>SUM(AG23:AG28)</f>
        <v>3394505012</v>
      </c>
      <c r="AH29" s="81">
        <f>SUM(AH23:AH28)</f>
        <v>3484966578</v>
      </c>
      <c r="AI29" s="82">
        <f>SUM(AI23:AI28)</f>
        <v>1950567654</v>
      </c>
      <c r="AJ29" s="116">
        <f t="shared" si="15"/>
        <v>0.55970914220916812</v>
      </c>
      <c r="AK29" s="117">
        <f t="shared" si="16"/>
        <v>-7.7847906690256985E-2</v>
      </c>
    </row>
    <row r="30" spans="1:37" ht="13" x14ac:dyDescent="0.3">
      <c r="A30" s="55" t="s">
        <v>101</v>
      </c>
      <c r="B30" s="56" t="s">
        <v>89</v>
      </c>
      <c r="C30" s="57" t="s">
        <v>90</v>
      </c>
      <c r="D30" s="77">
        <v>4571805013</v>
      </c>
      <c r="E30" s="78">
        <v>265985449</v>
      </c>
      <c r="F30" s="79">
        <f t="shared" si="0"/>
        <v>4837790462</v>
      </c>
      <c r="G30" s="77">
        <v>4571351774</v>
      </c>
      <c r="H30" s="78">
        <v>290842848</v>
      </c>
      <c r="I30" s="79">
        <f t="shared" si="1"/>
        <v>4862194622</v>
      </c>
      <c r="J30" s="77">
        <v>1329151442</v>
      </c>
      <c r="K30" s="78">
        <v>9058835</v>
      </c>
      <c r="L30" s="78">
        <f t="shared" si="2"/>
        <v>1338210277</v>
      </c>
      <c r="M30" s="95">
        <f t="shared" si="3"/>
        <v>0.27661600631763783</v>
      </c>
      <c r="N30" s="77">
        <v>1204199880</v>
      </c>
      <c r="O30" s="78">
        <v>39143059</v>
      </c>
      <c r="P30" s="78">
        <f t="shared" si="4"/>
        <v>1243342939</v>
      </c>
      <c r="Q30" s="95">
        <f t="shared" si="5"/>
        <v>0.25700636453071746</v>
      </c>
      <c r="R30" s="77">
        <v>1245631774</v>
      </c>
      <c r="S30" s="78">
        <v>44379830</v>
      </c>
      <c r="T30" s="78">
        <f t="shared" si="6"/>
        <v>1290011604</v>
      </c>
      <c r="U30" s="95">
        <f t="shared" si="7"/>
        <v>0.26531467871793468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3778983096</v>
      </c>
      <c r="AA30" s="78">
        <f t="shared" si="11"/>
        <v>92581724</v>
      </c>
      <c r="AB30" s="78">
        <f t="shared" si="12"/>
        <v>3871564820</v>
      </c>
      <c r="AC30" s="95">
        <f t="shared" si="13"/>
        <v>0.79625871051773789</v>
      </c>
      <c r="AD30" s="77">
        <v>1080275203</v>
      </c>
      <c r="AE30" s="78">
        <v>35076910</v>
      </c>
      <c r="AF30" s="78">
        <f t="shared" si="14"/>
        <v>1115352113</v>
      </c>
      <c r="AG30" s="78">
        <v>4501110652</v>
      </c>
      <c r="AH30" s="78">
        <v>4540972013</v>
      </c>
      <c r="AI30" s="79">
        <v>3508781145</v>
      </c>
      <c r="AJ30" s="114">
        <f t="shared" si="15"/>
        <v>0.77269384945667574</v>
      </c>
      <c r="AK30" s="115">
        <f t="shared" si="16"/>
        <v>0.15659583100641861</v>
      </c>
    </row>
    <row r="31" spans="1:37" ht="13" x14ac:dyDescent="0.3">
      <c r="A31" s="55" t="s">
        <v>101</v>
      </c>
      <c r="B31" s="56" t="s">
        <v>552</v>
      </c>
      <c r="C31" s="57" t="s">
        <v>553</v>
      </c>
      <c r="D31" s="77">
        <v>698954590</v>
      </c>
      <c r="E31" s="78">
        <v>101472000</v>
      </c>
      <c r="F31" s="79">
        <f t="shared" si="0"/>
        <v>800426590</v>
      </c>
      <c r="G31" s="77">
        <v>698954590</v>
      </c>
      <c r="H31" s="78">
        <v>101472000</v>
      </c>
      <c r="I31" s="79">
        <f t="shared" si="1"/>
        <v>800426590</v>
      </c>
      <c r="J31" s="77">
        <v>203656781</v>
      </c>
      <c r="K31" s="78">
        <v>12755588</v>
      </c>
      <c r="L31" s="78">
        <f t="shared" si="2"/>
        <v>216412369</v>
      </c>
      <c r="M31" s="95">
        <f t="shared" si="3"/>
        <v>0.27037128913970737</v>
      </c>
      <c r="N31" s="77">
        <v>137617629</v>
      </c>
      <c r="O31" s="78">
        <v>21235037</v>
      </c>
      <c r="P31" s="78">
        <f t="shared" si="4"/>
        <v>158852666</v>
      </c>
      <c r="Q31" s="95">
        <f t="shared" si="5"/>
        <v>0.1984600061824533</v>
      </c>
      <c r="R31" s="77">
        <v>166782991</v>
      </c>
      <c r="S31" s="78">
        <v>24133861</v>
      </c>
      <c r="T31" s="78">
        <f t="shared" si="6"/>
        <v>190916852</v>
      </c>
      <c r="U31" s="95">
        <f t="shared" si="7"/>
        <v>0.23851887778990449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508057401</v>
      </c>
      <c r="AA31" s="78">
        <f t="shared" si="11"/>
        <v>58124486</v>
      </c>
      <c r="AB31" s="78">
        <f t="shared" si="12"/>
        <v>566181887</v>
      </c>
      <c r="AC31" s="95">
        <f t="shared" si="13"/>
        <v>0.70735017311206516</v>
      </c>
      <c r="AD31" s="77">
        <v>150433112</v>
      </c>
      <c r="AE31" s="78">
        <v>8207126</v>
      </c>
      <c r="AF31" s="78">
        <f t="shared" si="14"/>
        <v>158640238</v>
      </c>
      <c r="AG31" s="78">
        <v>699515581</v>
      </c>
      <c r="AH31" s="78">
        <v>699615181</v>
      </c>
      <c r="AI31" s="79">
        <v>538838047</v>
      </c>
      <c r="AJ31" s="114">
        <f t="shared" si="15"/>
        <v>0.77019204504654681</v>
      </c>
      <c r="AK31" s="115">
        <f t="shared" si="16"/>
        <v>0.20345792723785494</v>
      </c>
    </row>
    <row r="32" spans="1:37" ht="13" x14ac:dyDescent="0.3">
      <c r="A32" s="55" t="s">
        <v>101</v>
      </c>
      <c r="B32" s="56" t="s">
        <v>91</v>
      </c>
      <c r="C32" s="57" t="s">
        <v>92</v>
      </c>
      <c r="D32" s="77">
        <v>2330862704</v>
      </c>
      <c r="E32" s="78">
        <v>234198250</v>
      </c>
      <c r="F32" s="79">
        <f t="shared" si="0"/>
        <v>2565060954</v>
      </c>
      <c r="G32" s="77">
        <v>2579033836</v>
      </c>
      <c r="H32" s="78">
        <v>294640511</v>
      </c>
      <c r="I32" s="79">
        <f t="shared" si="1"/>
        <v>2873674347</v>
      </c>
      <c r="J32" s="77">
        <v>742085016</v>
      </c>
      <c r="K32" s="78">
        <v>25230020</v>
      </c>
      <c r="L32" s="78">
        <f t="shared" si="2"/>
        <v>767315036</v>
      </c>
      <c r="M32" s="95">
        <f t="shared" si="3"/>
        <v>0.29914105347221315</v>
      </c>
      <c r="N32" s="77">
        <v>457901266</v>
      </c>
      <c r="O32" s="78">
        <v>63150351</v>
      </c>
      <c r="P32" s="78">
        <f t="shared" si="4"/>
        <v>521051617</v>
      </c>
      <c r="Q32" s="95">
        <f t="shared" si="5"/>
        <v>0.20313420473983793</v>
      </c>
      <c r="R32" s="77">
        <v>960550329</v>
      </c>
      <c r="S32" s="78">
        <v>48645863</v>
      </c>
      <c r="T32" s="78">
        <f t="shared" si="6"/>
        <v>1009196192</v>
      </c>
      <c r="U32" s="95">
        <f t="shared" si="7"/>
        <v>0.35118669345869341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2160536611</v>
      </c>
      <c r="AA32" s="78">
        <f t="shared" si="11"/>
        <v>137026234</v>
      </c>
      <c r="AB32" s="78">
        <f t="shared" si="12"/>
        <v>2297562845</v>
      </c>
      <c r="AC32" s="95">
        <f t="shared" si="13"/>
        <v>0.79952095038136906</v>
      </c>
      <c r="AD32" s="77">
        <v>452606098</v>
      </c>
      <c r="AE32" s="78">
        <v>43730332</v>
      </c>
      <c r="AF32" s="78">
        <f t="shared" si="14"/>
        <v>496336430</v>
      </c>
      <c r="AG32" s="78">
        <v>2461247579</v>
      </c>
      <c r="AH32" s="78">
        <v>2470145070</v>
      </c>
      <c r="AI32" s="79">
        <v>1823926324</v>
      </c>
      <c r="AJ32" s="114">
        <f t="shared" si="15"/>
        <v>0.73838834251139751</v>
      </c>
      <c r="AK32" s="115">
        <f t="shared" si="16"/>
        <v>1.0332905888048556</v>
      </c>
    </row>
    <row r="33" spans="1:37" ht="13" x14ac:dyDescent="0.3">
      <c r="A33" s="55" t="s">
        <v>116</v>
      </c>
      <c r="B33" s="56" t="s">
        <v>554</v>
      </c>
      <c r="C33" s="57" t="s">
        <v>555</v>
      </c>
      <c r="D33" s="77">
        <v>248471004</v>
      </c>
      <c r="E33" s="78">
        <v>13850028</v>
      </c>
      <c r="F33" s="79">
        <f t="shared" si="0"/>
        <v>262321032</v>
      </c>
      <c r="G33" s="77">
        <v>248421000</v>
      </c>
      <c r="H33" s="78">
        <v>8447028</v>
      </c>
      <c r="I33" s="79">
        <f t="shared" si="1"/>
        <v>256868028</v>
      </c>
      <c r="J33" s="77">
        <v>95482699</v>
      </c>
      <c r="K33" s="78">
        <v>1125996</v>
      </c>
      <c r="L33" s="78">
        <f t="shared" si="2"/>
        <v>96608695</v>
      </c>
      <c r="M33" s="95">
        <f t="shared" si="3"/>
        <v>0.36828421367296238</v>
      </c>
      <c r="N33" s="77">
        <v>78312903</v>
      </c>
      <c r="O33" s="78">
        <v>2611143</v>
      </c>
      <c r="P33" s="78">
        <f t="shared" si="4"/>
        <v>80924046</v>
      </c>
      <c r="Q33" s="95">
        <f t="shared" si="5"/>
        <v>0.30849240483317403</v>
      </c>
      <c r="R33" s="77">
        <v>61433354</v>
      </c>
      <c r="S33" s="78">
        <v>1545310</v>
      </c>
      <c r="T33" s="78">
        <f t="shared" si="6"/>
        <v>62978664</v>
      </c>
      <c r="U33" s="95">
        <f t="shared" si="7"/>
        <v>0.24517906915219514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235228956</v>
      </c>
      <c r="AA33" s="78">
        <f t="shared" si="11"/>
        <v>5282449</v>
      </c>
      <c r="AB33" s="78">
        <f t="shared" si="12"/>
        <v>240511405</v>
      </c>
      <c r="AC33" s="95">
        <f t="shared" si="13"/>
        <v>0.9363228536951278</v>
      </c>
      <c r="AD33" s="77">
        <v>61775171</v>
      </c>
      <c r="AE33" s="78">
        <v>638464</v>
      </c>
      <c r="AF33" s="78">
        <f t="shared" si="14"/>
        <v>62413635</v>
      </c>
      <c r="AG33" s="78">
        <v>271122000</v>
      </c>
      <c r="AH33" s="78">
        <v>253596984</v>
      </c>
      <c r="AI33" s="79">
        <v>223612458</v>
      </c>
      <c r="AJ33" s="114">
        <f t="shared" si="15"/>
        <v>0.88176308122024039</v>
      </c>
      <c r="AK33" s="115">
        <f t="shared" si="16"/>
        <v>9.0529737612623506E-3</v>
      </c>
    </row>
    <row r="34" spans="1:37" ht="14" x14ac:dyDescent="0.3">
      <c r="A34" s="58" t="s">
        <v>0</v>
      </c>
      <c r="B34" s="59" t="s">
        <v>556</v>
      </c>
      <c r="C34" s="60" t="s">
        <v>0</v>
      </c>
      <c r="D34" s="80">
        <f>SUM(D30:D33)</f>
        <v>7850093311</v>
      </c>
      <c r="E34" s="81">
        <f>SUM(E30:E33)</f>
        <v>615505727</v>
      </c>
      <c r="F34" s="82">
        <f t="shared" si="0"/>
        <v>8465599038</v>
      </c>
      <c r="G34" s="80">
        <f>SUM(G30:G33)</f>
        <v>8097761200</v>
      </c>
      <c r="H34" s="81">
        <f>SUM(H30:H33)</f>
        <v>695402387</v>
      </c>
      <c r="I34" s="82">
        <f t="shared" si="1"/>
        <v>8793163587</v>
      </c>
      <c r="J34" s="80">
        <f>SUM(J30:J33)</f>
        <v>2370375938</v>
      </c>
      <c r="K34" s="81">
        <f>SUM(K30:K33)</f>
        <v>48170439</v>
      </c>
      <c r="L34" s="81">
        <f t="shared" si="2"/>
        <v>2418546377</v>
      </c>
      <c r="M34" s="96">
        <f t="shared" si="3"/>
        <v>0.28569110893910021</v>
      </c>
      <c r="N34" s="80">
        <f>SUM(N30:N33)</f>
        <v>1878031678</v>
      </c>
      <c r="O34" s="81">
        <f>SUM(O30:O33)</f>
        <v>126139590</v>
      </c>
      <c r="P34" s="81">
        <f t="shared" si="4"/>
        <v>2004171268</v>
      </c>
      <c r="Q34" s="96">
        <f t="shared" si="5"/>
        <v>0.2367429946780808</v>
      </c>
      <c r="R34" s="80">
        <f>SUM(R30:R33)</f>
        <v>2434398448</v>
      </c>
      <c r="S34" s="81">
        <f>SUM(S30:S33)</f>
        <v>118704864</v>
      </c>
      <c r="T34" s="81">
        <f t="shared" si="6"/>
        <v>2553103312</v>
      </c>
      <c r="U34" s="96">
        <f t="shared" si="7"/>
        <v>0.2903509398795403</v>
      </c>
      <c r="V34" s="80">
        <f>SUM(V30:V33)</f>
        <v>0</v>
      </c>
      <c r="W34" s="81">
        <f>SUM(W30:W33)</f>
        <v>0</v>
      </c>
      <c r="X34" s="81">
        <f t="shared" si="8"/>
        <v>0</v>
      </c>
      <c r="Y34" s="96">
        <f t="shared" si="9"/>
        <v>0</v>
      </c>
      <c r="Z34" s="80">
        <f t="shared" si="10"/>
        <v>6682806064</v>
      </c>
      <c r="AA34" s="81">
        <f t="shared" si="11"/>
        <v>293014893</v>
      </c>
      <c r="AB34" s="81">
        <f t="shared" si="12"/>
        <v>6975820957</v>
      </c>
      <c r="AC34" s="96">
        <f t="shared" si="13"/>
        <v>0.79332323207465427</v>
      </c>
      <c r="AD34" s="80">
        <f>SUM(AD30:AD33)</f>
        <v>1745089584</v>
      </c>
      <c r="AE34" s="81">
        <f>SUM(AE30:AE33)</f>
        <v>87652832</v>
      </c>
      <c r="AF34" s="81">
        <f t="shared" si="14"/>
        <v>1832742416</v>
      </c>
      <c r="AG34" s="81">
        <f>SUM(AG30:AG33)</f>
        <v>7932995812</v>
      </c>
      <c r="AH34" s="81">
        <f>SUM(AH30:AH33)</f>
        <v>7964329248</v>
      </c>
      <c r="AI34" s="82">
        <f>SUM(AI30:AI33)</f>
        <v>6095157974</v>
      </c>
      <c r="AJ34" s="116">
        <f t="shared" si="15"/>
        <v>0.76530713186306487</v>
      </c>
      <c r="AK34" s="117">
        <f t="shared" si="16"/>
        <v>0.39305081265713437</v>
      </c>
    </row>
    <row r="35" spans="1:37" ht="14" x14ac:dyDescent="0.3">
      <c r="A35" s="61" t="s">
        <v>0</v>
      </c>
      <c r="B35" s="62" t="s">
        <v>557</v>
      </c>
      <c r="C35" s="63" t="s">
        <v>0</v>
      </c>
      <c r="D35" s="83">
        <f>SUM(D9:D14,D16:D21,D23:D28,D30:D33)</f>
        <v>27358564399</v>
      </c>
      <c r="E35" s="84">
        <f>SUM(E9:E14,E16:E21,E23:E28,E30:E33)</f>
        <v>3551494236</v>
      </c>
      <c r="F35" s="85">
        <f t="shared" si="0"/>
        <v>30910058635</v>
      </c>
      <c r="G35" s="83">
        <f>SUM(G9:G14,G16:G21,G23:G28,G30:G33)</f>
        <v>27775112282</v>
      </c>
      <c r="H35" s="84">
        <f>SUM(H9:H14,H16:H21,H23:H28,H30:H33)</f>
        <v>3816771777</v>
      </c>
      <c r="I35" s="85">
        <f t="shared" si="1"/>
        <v>31591884059</v>
      </c>
      <c r="J35" s="83">
        <f>SUM(J9:J14,J16:J21,J23:J28,J30:J33)</f>
        <v>7736172397</v>
      </c>
      <c r="K35" s="84">
        <f>SUM(K9:K14,K16:K21,K23:K28,K30:K33)</f>
        <v>689837395</v>
      </c>
      <c r="L35" s="84">
        <f t="shared" si="2"/>
        <v>8426009792</v>
      </c>
      <c r="M35" s="97">
        <f t="shared" si="3"/>
        <v>0.27259766445279665</v>
      </c>
      <c r="N35" s="83">
        <f>SUM(N9:N14,N16:N21,N23:N28,N30:N33)</f>
        <v>4665606822</v>
      </c>
      <c r="O35" s="84">
        <f>SUM(O9:O14,O16:O21,O23:O28,O30:O33)</f>
        <v>790163489</v>
      </c>
      <c r="P35" s="84">
        <f t="shared" si="4"/>
        <v>5455770311</v>
      </c>
      <c r="Q35" s="97">
        <f t="shared" si="5"/>
        <v>0.17650468979771963</v>
      </c>
      <c r="R35" s="83">
        <f>SUM(R9:R14,R16:R21,R23:R28,R30:R33)</f>
        <v>6083833682</v>
      </c>
      <c r="S35" s="84">
        <f>SUM(S9:S14,S16:S21,S23:S28,S30:S33)</f>
        <v>392236494</v>
      </c>
      <c r="T35" s="84">
        <f t="shared" si="6"/>
        <v>6476070176</v>
      </c>
      <c r="U35" s="97">
        <f t="shared" si="7"/>
        <v>0.20499157834035783</v>
      </c>
      <c r="V35" s="83">
        <f>SUM(V9:V14,V16:V21,V23:V28,V30:V33)</f>
        <v>0</v>
      </c>
      <c r="W35" s="84">
        <f>SUM(W9:W14,W16:W21,W23:W28,W30:W33)</f>
        <v>0</v>
      </c>
      <c r="X35" s="84">
        <f t="shared" si="8"/>
        <v>0</v>
      </c>
      <c r="Y35" s="97">
        <f t="shared" si="9"/>
        <v>0</v>
      </c>
      <c r="Z35" s="83">
        <f t="shared" si="10"/>
        <v>18485612901</v>
      </c>
      <c r="AA35" s="84">
        <f t="shared" si="11"/>
        <v>1872237378</v>
      </c>
      <c r="AB35" s="84">
        <f t="shared" si="12"/>
        <v>20357850279</v>
      </c>
      <c r="AC35" s="97">
        <f t="shared" si="13"/>
        <v>0.64440127220587173</v>
      </c>
      <c r="AD35" s="83">
        <f>SUM(AD9:AD14,AD16:AD21,AD23:AD28,AD30:AD33)</f>
        <v>5410727626</v>
      </c>
      <c r="AE35" s="84">
        <f>SUM(AE9:AE14,AE16:AE21,AE23:AE28,AE30:AE33)</f>
        <v>463106001</v>
      </c>
      <c r="AF35" s="84">
        <f t="shared" si="14"/>
        <v>5873833627</v>
      </c>
      <c r="AG35" s="84">
        <f>SUM(AG9:AG14,AG16:AG21,AG23:AG28,AG30:AG33)</f>
        <v>31062886668</v>
      </c>
      <c r="AH35" s="84">
        <f>SUM(AH9:AH14,AH16:AH21,AH23:AH28,AH30:AH33)</f>
        <v>30765934872</v>
      </c>
      <c r="AI35" s="85">
        <f>SUM(AI9:AI14,AI16:AI21,AI23:AI28,AI30:AI33)</f>
        <v>10349303151</v>
      </c>
      <c r="AJ35" s="118">
        <f t="shared" si="15"/>
        <v>0.33638838520778624</v>
      </c>
      <c r="AK35" s="119">
        <f t="shared" si="16"/>
        <v>0.10252870395098101</v>
      </c>
    </row>
    <row r="36" spans="1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1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6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81"/>
  <sheetViews>
    <sheetView showGridLines="0" tabSelected="1" view="pageBreakPreview" topLeftCell="A6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40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46</v>
      </c>
      <c r="C9" s="57" t="s">
        <v>47</v>
      </c>
      <c r="D9" s="77">
        <v>71161511559</v>
      </c>
      <c r="E9" s="78">
        <v>12937677817</v>
      </c>
      <c r="F9" s="79">
        <f>$D9       +$E9</f>
        <v>84099189376</v>
      </c>
      <c r="G9" s="77">
        <v>71830364714</v>
      </c>
      <c r="H9" s="78">
        <v>13558630132</v>
      </c>
      <c r="I9" s="79">
        <f>$G9       +$H9</f>
        <v>85388994846</v>
      </c>
      <c r="J9" s="77">
        <v>18845091882</v>
      </c>
      <c r="K9" s="78">
        <v>1817080435</v>
      </c>
      <c r="L9" s="78">
        <f>$J9       +$K9</f>
        <v>20662172317</v>
      </c>
      <c r="M9" s="95">
        <f>IF(($F9       =0),0,($L9       /$F9       ))</f>
        <v>0.24568812696423581</v>
      </c>
      <c r="N9" s="77">
        <v>18779300445</v>
      </c>
      <c r="O9" s="78">
        <v>3272580207</v>
      </c>
      <c r="P9" s="78">
        <f>$N9       +$O9</f>
        <v>22051880652</v>
      </c>
      <c r="Q9" s="95">
        <f>IF(($F9       =0),0,($P9       /$F9       ))</f>
        <v>0.26221276109342745</v>
      </c>
      <c r="R9" s="77">
        <v>18583736579</v>
      </c>
      <c r="S9" s="78">
        <v>2414760312</v>
      </c>
      <c r="T9" s="78">
        <f>$R9       +$S9</f>
        <v>20998496891</v>
      </c>
      <c r="U9" s="95">
        <f>IF(($I9       =0),0,($T9       /$I9       ))</f>
        <v>0.24591572870568418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56208128906</v>
      </c>
      <c r="AA9" s="78">
        <f>$K9       +$O9       +$S9</f>
        <v>7504420954</v>
      </c>
      <c r="AB9" s="78">
        <f>$Z9       +$AA9</f>
        <v>63712549860</v>
      </c>
      <c r="AC9" s="95">
        <f>IF(($I9       =0),0,($AB9       /$I9       ))</f>
        <v>0.7461447458762841</v>
      </c>
      <c r="AD9" s="77">
        <v>16924932764</v>
      </c>
      <c r="AE9" s="78">
        <v>1707310768</v>
      </c>
      <c r="AF9" s="78">
        <f>$AD9       +$AE9</f>
        <v>18632243532</v>
      </c>
      <c r="AG9" s="78">
        <v>76354180680</v>
      </c>
      <c r="AH9" s="78">
        <v>77081887337</v>
      </c>
      <c r="AI9" s="79">
        <v>57101866811</v>
      </c>
      <c r="AJ9" s="114">
        <f>IF(($AH9       =0),0,($AI9       /$AH9       ))</f>
        <v>0.74079487132109423</v>
      </c>
      <c r="AK9" s="115">
        <f>IF(($AF9       =0),0,(($T9       /$AF9       )-1))</f>
        <v>0.12699776894479031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71161511559</v>
      </c>
      <c r="E10" s="81">
        <f>E9</f>
        <v>12937677817</v>
      </c>
      <c r="F10" s="82">
        <f t="shared" ref="F10:F45" si="0">$D10      +$E10</f>
        <v>84099189376</v>
      </c>
      <c r="G10" s="80">
        <f>G9</f>
        <v>71830364714</v>
      </c>
      <c r="H10" s="81">
        <f>H9</f>
        <v>13558630132</v>
      </c>
      <c r="I10" s="82">
        <f t="shared" ref="I10:I45" si="1">$G10      +$H10</f>
        <v>85388994846</v>
      </c>
      <c r="J10" s="80">
        <f>J9</f>
        <v>18845091882</v>
      </c>
      <c r="K10" s="81">
        <f>K9</f>
        <v>1817080435</v>
      </c>
      <c r="L10" s="81">
        <f t="shared" ref="L10:L45" si="2">$J10      +$K10</f>
        <v>20662172317</v>
      </c>
      <c r="M10" s="96">
        <f t="shared" ref="M10:M45" si="3">IF(($F10      =0),0,($L10      /$F10      ))</f>
        <v>0.24568812696423581</v>
      </c>
      <c r="N10" s="80">
        <f>N9</f>
        <v>18779300445</v>
      </c>
      <c r="O10" s="81">
        <f>O9</f>
        <v>3272580207</v>
      </c>
      <c r="P10" s="81">
        <f t="shared" ref="P10:P45" si="4">$N10      +$O10</f>
        <v>22051880652</v>
      </c>
      <c r="Q10" s="96">
        <f t="shared" ref="Q10:Q45" si="5">IF(($F10      =0),0,($P10      /$F10      ))</f>
        <v>0.26221276109342745</v>
      </c>
      <c r="R10" s="80">
        <f>R9</f>
        <v>18583736579</v>
      </c>
      <c r="S10" s="81">
        <f>S9</f>
        <v>2414760312</v>
      </c>
      <c r="T10" s="81">
        <f t="shared" ref="T10:T45" si="6">$R10      +$S10</f>
        <v>20998496891</v>
      </c>
      <c r="U10" s="96">
        <f t="shared" ref="U10:U45" si="7">IF(($I10      =0),0,($T10      /$I10      ))</f>
        <v>0.24591572870568418</v>
      </c>
      <c r="V10" s="80">
        <f>V9</f>
        <v>0</v>
      </c>
      <c r="W10" s="81">
        <f>W9</f>
        <v>0</v>
      </c>
      <c r="X10" s="81">
        <f t="shared" ref="X10:X45" si="8">$V10      +$W10</f>
        <v>0</v>
      </c>
      <c r="Y10" s="96">
        <f t="shared" ref="Y10:Y45" si="9">IF(($I10      =0),0,($X10      /$I10      ))</f>
        <v>0</v>
      </c>
      <c r="Z10" s="80">
        <f t="shared" ref="Z10:Z45" si="10">$J10      +$N10      +$R10</f>
        <v>56208128906</v>
      </c>
      <c r="AA10" s="81">
        <f t="shared" ref="AA10:AA45" si="11">$K10      +$O10      +$S10</f>
        <v>7504420954</v>
      </c>
      <c r="AB10" s="81">
        <f t="shared" ref="AB10:AB45" si="12">$Z10      +$AA10</f>
        <v>63712549860</v>
      </c>
      <c r="AC10" s="96">
        <f t="shared" ref="AC10:AC45" si="13">IF(($I10      =0),0,($AB10      /$I10      ))</f>
        <v>0.7461447458762841</v>
      </c>
      <c r="AD10" s="80">
        <f>AD9</f>
        <v>16924932764</v>
      </c>
      <c r="AE10" s="81">
        <f>AE9</f>
        <v>1707310768</v>
      </c>
      <c r="AF10" s="81">
        <f t="shared" ref="AF10:AF45" si="14">$AD10      +$AE10</f>
        <v>18632243532</v>
      </c>
      <c r="AG10" s="81">
        <f>AG9</f>
        <v>76354180680</v>
      </c>
      <c r="AH10" s="81">
        <f>AH9</f>
        <v>77081887337</v>
      </c>
      <c r="AI10" s="82">
        <f>AI9</f>
        <v>57101866811</v>
      </c>
      <c r="AJ10" s="116">
        <f t="shared" ref="AJ10:AJ45" si="15">IF(($AH10      =0),0,($AI10      /$AH10      ))</f>
        <v>0.74079487132109423</v>
      </c>
      <c r="AK10" s="117">
        <f t="shared" ref="AK10:AK45" si="16">IF(($AF10      =0),0,(($T10      /$AF10      )-1))</f>
        <v>0.12699776894479031</v>
      </c>
    </row>
    <row r="11" spans="1:37" ht="13" x14ac:dyDescent="0.3">
      <c r="A11" s="55" t="s">
        <v>101</v>
      </c>
      <c r="B11" s="56" t="s">
        <v>558</v>
      </c>
      <c r="C11" s="57" t="s">
        <v>559</v>
      </c>
      <c r="D11" s="77">
        <v>620244493</v>
      </c>
      <c r="E11" s="78">
        <v>47231003</v>
      </c>
      <c r="F11" s="79">
        <f t="shared" si="0"/>
        <v>667475496</v>
      </c>
      <c r="G11" s="77">
        <v>632532182</v>
      </c>
      <c r="H11" s="78">
        <v>66612687</v>
      </c>
      <c r="I11" s="79">
        <f t="shared" si="1"/>
        <v>699144869</v>
      </c>
      <c r="J11" s="77">
        <v>150735177</v>
      </c>
      <c r="K11" s="78">
        <v>8987197</v>
      </c>
      <c r="L11" s="78">
        <f t="shared" si="2"/>
        <v>159722374</v>
      </c>
      <c r="M11" s="95">
        <f t="shared" si="3"/>
        <v>0.23929323991243567</v>
      </c>
      <c r="N11" s="77">
        <v>151250858</v>
      </c>
      <c r="O11" s="78">
        <v>7564220</v>
      </c>
      <c r="P11" s="78">
        <f t="shared" si="4"/>
        <v>158815078</v>
      </c>
      <c r="Q11" s="95">
        <f t="shared" si="5"/>
        <v>0.23793394506874901</v>
      </c>
      <c r="R11" s="77">
        <v>139595897</v>
      </c>
      <c r="S11" s="78">
        <v>17268592</v>
      </c>
      <c r="T11" s="78">
        <f t="shared" si="6"/>
        <v>156864489</v>
      </c>
      <c r="U11" s="95">
        <f t="shared" si="7"/>
        <v>0.22436621643861338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441581932</v>
      </c>
      <c r="AA11" s="78">
        <f t="shared" si="11"/>
        <v>33820009</v>
      </c>
      <c r="AB11" s="78">
        <f t="shared" si="12"/>
        <v>475401941</v>
      </c>
      <c r="AC11" s="95">
        <f t="shared" si="13"/>
        <v>0.67997629973309581</v>
      </c>
      <c r="AD11" s="77">
        <v>162727314</v>
      </c>
      <c r="AE11" s="78">
        <v>26086401</v>
      </c>
      <c r="AF11" s="78">
        <f t="shared" si="14"/>
        <v>188813715</v>
      </c>
      <c r="AG11" s="78">
        <v>611493947</v>
      </c>
      <c r="AH11" s="78">
        <v>660248213</v>
      </c>
      <c r="AI11" s="79">
        <v>488475396</v>
      </c>
      <c r="AJ11" s="114">
        <f t="shared" si="15"/>
        <v>0.73983599861708371</v>
      </c>
      <c r="AK11" s="115">
        <f t="shared" si="16"/>
        <v>-0.16921030339347964</v>
      </c>
    </row>
    <row r="12" spans="1:37" ht="13" x14ac:dyDescent="0.3">
      <c r="A12" s="55" t="s">
        <v>101</v>
      </c>
      <c r="B12" s="56" t="s">
        <v>560</v>
      </c>
      <c r="C12" s="57" t="s">
        <v>561</v>
      </c>
      <c r="D12" s="77">
        <v>514609788</v>
      </c>
      <c r="E12" s="78">
        <v>78459243</v>
      </c>
      <c r="F12" s="79">
        <f t="shared" si="0"/>
        <v>593069031</v>
      </c>
      <c r="G12" s="77">
        <v>539629769</v>
      </c>
      <c r="H12" s="78">
        <v>73864139</v>
      </c>
      <c r="I12" s="79">
        <f t="shared" si="1"/>
        <v>613493908</v>
      </c>
      <c r="J12" s="77">
        <v>138578477</v>
      </c>
      <c r="K12" s="78">
        <v>2008457</v>
      </c>
      <c r="L12" s="78">
        <f t="shared" si="2"/>
        <v>140586934</v>
      </c>
      <c r="M12" s="95">
        <f t="shared" si="3"/>
        <v>0.2370498654481252</v>
      </c>
      <c r="N12" s="77">
        <v>135383458</v>
      </c>
      <c r="O12" s="78">
        <v>11761569</v>
      </c>
      <c r="P12" s="78">
        <f t="shared" si="4"/>
        <v>147145027</v>
      </c>
      <c r="Q12" s="95">
        <f t="shared" si="5"/>
        <v>0.24810775695350715</v>
      </c>
      <c r="R12" s="77">
        <v>130253227</v>
      </c>
      <c r="S12" s="78">
        <v>8225058</v>
      </c>
      <c r="T12" s="78">
        <f t="shared" si="6"/>
        <v>138478285</v>
      </c>
      <c r="U12" s="95">
        <f t="shared" si="7"/>
        <v>0.22572071734410767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404215162</v>
      </c>
      <c r="AA12" s="78">
        <f t="shared" si="11"/>
        <v>21995084</v>
      </c>
      <c r="AB12" s="78">
        <f t="shared" si="12"/>
        <v>426210246</v>
      </c>
      <c r="AC12" s="95">
        <f t="shared" si="13"/>
        <v>0.69472612595201189</v>
      </c>
      <c r="AD12" s="77">
        <v>123825527</v>
      </c>
      <c r="AE12" s="78">
        <v>9919046</v>
      </c>
      <c r="AF12" s="78">
        <f t="shared" si="14"/>
        <v>133744573</v>
      </c>
      <c r="AG12" s="78">
        <v>532056684</v>
      </c>
      <c r="AH12" s="78">
        <v>582649820</v>
      </c>
      <c r="AI12" s="79">
        <v>383262820</v>
      </c>
      <c r="AJ12" s="114">
        <f t="shared" si="15"/>
        <v>0.65779273732548305</v>
      </c>
      <c r="AK12" s="115">
        <f t="shared" si="16"/>
        <v>3.5393675375523515E-2</v>
      </c>
    </row>
    <row r="13" spans="1:37" ht="13" x14ac:dyDescent="0.3">
      <c r="A13" s="55" t="s">
        <v>101</v>
      </c>
      <c r="B13" s="56" t="s">
        <v>562</v>
      </c>
      <c r="C13" s="57" t="s">
        <v>563</v>
      </c>
      <c r="D13" s="77">
        <v>649658272</v>
      </c>
      <c r="E13" s="78">
        <v>96547368</v>
      </c>
      <c r="F13" s="79">
        <f t="shared" si="0"/>
        <v>746205640</v>
      </c>
      <c r="G13" s="77">
        <v>646906361</v>
      </c>
      <c r="H13" s="78">
        <v>106415121</v>
      </c>
      <c r="I13" s="79">
        <f t="shared" si="1"/>
        <v>753321482</v>
      </c>
      <c r="J13" s="77">
        <v>180364270</v>
      </c>
      <c r="K13" s="78">
        <v>11133517</v>
      </c>
      <c r="L13" s="78">
        <f t="shared" si="2"/>
        <v>191497787</v>
      </c>
      <c r="M13" s="95">
        <f t="shared" si="3"/>
        <v>0.25662870492375267</v>
      </c>
      <c r="N13" s="77">
        <v>163401425</v>
      </c>
      <c r="O13" s="78">
        <v>15602607</v>
      </c>
      <c r="P13" s="78">
        <f t="shared" si="4"/>
        <v>179004032</v>
      </c>
      <c r="Q13" s="95">
        <f t="shared" si="5"/>
        <v>0.23988565940080539</v>
      </c>
      <c r="R13" s="77">
        <v>163599114</v>
      </c>
      <c r="S13" s="78">
        <v>12988524</v>
      </c>
      <c r="T13" s="78">
        <f t="shared" si="6"/>
        <v>176587638</v>
      </c>
      <c r="U13" s="95">
        <f t="shared" si="7"/>
        <v>0.23441205676383459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507364809</v>
      </c>
      <c r="AA13" s="78">
        <f t="shared" si="11"/>
        <v>39724648</v>
      </c>
      <c r="AB13" s="78">
        <f t="shared" si="12"/>
        <v>547089457</v>
      </c>
      <c r="AC13" s="95">
        <f t="shared" si="13"/>
        <v>0.7262363679680649</v>
      </c>
      <c r="AD13" s="77">
        <v>163555413</v>
      </c>
      <c r="AE13" s="78">
        <v>13945007</v>
      </c>
      <c r="AF13" s="78">
        <f t="shared" si="14"/>
        <v>177500420</v>
      </c>
      <c r="AG13" s="78">
        <v>658949168</v>
      </c>
      <c r="AH13" s="78">
        <v>764628191</v>
      </c>
      <c r="AI13" s="79">
        <v>518912759</v>
      </c>
      <c r="AJ13" s="114">
        <f t="shared" si="15"/>
        <v>0.67864717140673669</v>
      </c>
      <c r="AK13" s="115">
        <f t="shared" si="16"/>
        <v>-5.1424216348333607E-3</v>
      </c>
    </row>
    <row r="14" spans="1:37" ht="13" x14ac:dyDescent="0.3">
      <c r="A14" s="55" t="s">
        <v>101</v>
      </c>
      <c r="B14" s="56" t="s">
        <v>564</v>
      </c>
      <c r="C14" s="57" t="s">
        <v>565</v>
      </c>
      <c r="D14" s="77">
        <v>1889743330</v>
      </c>
      <c r="E14" s="78">
        <v>361461706</v>
      </c>
      <c r="F14" s="79">
        <f t="shared" si="0"/>
        <v>2251205036</v>
      </c>
      <c r="G14" s="77">
        <v>1884753697</v>
      </c>
      <c r="H14" s="78">
        <v>248410290</v>
      </c>
      <c r="I14" s="79">
        <f t="shared" si="1"/>
        <v>2133163987</v>
      </c>
      <c r="J14" s="77">
        <v>444904925</v>
      </c>
      <c r="K14" s="78">
        <v>18599131</v>
      </c>
      <c r="L14" s="78">
        <f t="shared" si="2"/>
        <v>463504056</v>
      </c>
      <c r="M14" s="95">
        <f t="shared" si="3"/>
        <v>0.20589153301805246</v>
      </c>
      <c r="N14" s="77">
        <v>506973904</v>
      </c>
      <c r="O14" s="78">
        <v>32568622</v>
      </c>
      <c r="P14" s="78">
        <f t="shared" si="4"/>
        <v>539542526</v>
      </c>
      <c r="Q14" s="95">
        <f t="shared" si="5"/>
        <v>0.23966831868796512</v>
      </c>
      <c r="R14" s="77">
        <v>463776019</v>
      </c>
      <c r="S14" s="78">
        <v>30567581</v>
      </c>
      <c r="T14" s="78">
        <f t="shared" si="6"/>
        <v>494343600</v>
      </c>
      <c r="U14" s="95">
        <f t="shared" si="7"/>
        <v>0.23174195843012796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1415654848</v>
      </c>
      <c r="AA14" s="78">
        <f t="shared" si="11"/>
        <v>81735334</v>
      </c>
      <c r="AB14" s="78">
        <f t="shared" si="12"/>
        <v>1497390182</v>
      </c>
      <c r="AC14" s="95">
        <f t="shared" si="13"/>
        <v>0.70195736995629299</v>
      </c>
      <c r="AD14" s="77">
        <v>417789599</v>
      </c>
      <c r="AE14" s="78">
        <v>32216680</v>
      </c>
      <c r="AF14" s="78">
        <f t="shared" si="14"/>
        <v>450006279</v>
      </c>
      <c r="AG14" s="78">
        <v>2030425668</v>
      </c>
      <c r="AH14" s="78">
        <v>2018566340</v>
      </c>
      <c r="AI14" s="79">
        <v>1361723235</v>
      </c>
      <c r="AJ14" s="114">
        <f t="shared" si="15"/>
        <v>0.67459919845884286</v>
      </c>
      <c r="AK14" s="115">
        <f t="shared" si="16"/>
        <v>9.8526005233807057E-2</v>
      </c>
    </row>
    <row r="15" spans="1:37" ht="13" x14ac:dyDescent="0.3">
      <c r="A15" s="55" t="s">
        <v>101</v>
      </c>
      <c r="B15" s="56" t="s">
        <v>566</v>
      </c>
      <c r="C15" s="57" t="s">
        <v>567</v>
      </c>
      <c r="D15" s="77">
        <v>1485924993</v>
      </c>
      <c r="E15" s="78">
        <v>293798527</v>
      </c>
      <c r="F15" s="79">
        <f t="shared" si="0"/>
        <v>1779723520</v>
      </c>
      <c r="G15" s="77">
        <v>1583700448</v>
      </c>
      <c r="H15" s="78">
        <v>280050142</v>
      </c>
      <c r="I15" s="79">
        <f t="shared" si="1"/>
        <v>1863750590</v>
      </c>
      <c r="J15" s="77">
        <v>352420999</v>
      </c>
      <c r="K15" s="78">
        <v>24465688</v>
      </c>
      <c r="L15" s="78">
        <f t="shared" si="2"/>
        <v>376886687</v>
      </c>
      <c r="M15" s="95">
        <f t="shared" si="3"/>
        <v>0.21176698670589014</v>
      </c>
      <c r="N15" s="77">
        <v>424856534</v>
      </c>
      <c r="O15" s="78">
        <v>86823526</v>
      </c>
      <c r="P15" s="78">
        <f t="shared" si="4"/>
        <v>511680060</v>
      </c>
      <c r="Q15" s="95">
        <f t="shared" si="5"/>
        <v>0.28750536487824807</v>
      </c>
      <c r="R15" s="77">
        <v>405876467</v>
      </c>
      <c r="S15" s="78">
        <v>41670192</v>
      </c>
      <c r="T15" s="78">
        <f t="shared" si="6"/>
        <v>447546659</v>
      </c>
      <c r="U15" s="95">
        <f t="shared" si="7"/>
        <v>0.24013226952217892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1183154000</v>
      </c>
      <c r="AA15" s="78">
        <f t="shared" si="11"/>
        <v>152959406</v>
      </c>
      <c r="AB15" s="78">
        <f t="shared" si="12"/>
        <v>1336113406</v>
      </c>
      <c r="AC15" s="95">
        <f t="shared" si="13"/>
        <v>0.71689496071467373</v>
      </c>
      <c r="AD15" s="77">
        <v>303003065</v>
      </c>
      <c r="AE15" s="78">
        <v>51622082</v>
      </c>
      <c r="AF15" s="78">
        <f t="shared" si="14"/>
        <v>354625147</v>
      </c>
      <c r="AG15" s="78">
        <v>1589412289</v>
      </c>
      <c r="AH15" s="78">
        <v>1563592273</v>
      </c>
      <c r="AI15" s="79">
        <v>1089209011</v>
      </c>
      <c r="AJ15" s="114">
        <f t="shared" si="15"/>
        <v>0.69660680076793913</v>
      </c>
      <c r="AK15" s="115">
        <f t="shared" si="16"/>
        <v>0.26202741905384386</v>
      </c>
    </row>
    <row r="16" spans="1:37" ht="13" x14ac:dyDescent="0.3">
      <c r="A16" s="55" t="s">
        <v>116</v>
      </c>
      <c r="B16" s="56" t="s">
        <v>568</v>
      </c>
      <c r="C16" s="57" t="s">
        <v>569</v>
      </c>
      <c r="D16" s="77">
        <v>606729160</v>
      </c>
      <c r="E16" s="78">
        <v>15340000</v>
      </c>
      <c r="F16" s="79">
        <f t="shared" si="0"/>
        <v>622069160</v>
      </c>
      <c r="G16" s="77">
        <v>602885885</v>
      </c>
      <c r="H16" s="78">
        <v>12354000</v>
      </c>
      <c r="I16" s="79">
        <f t="shared" si="1"/>
        <v>615239885</v>
      </c>
      <c r="J16" s="77">
        <v>124016950</v>
      </c>
      <c r="K16" s="78">
        <v>1450777</v>
      </c>
      <c r="L16" s="78">
        <f t="shared" si="2"/>
        <v>125467727</v>
      </c>
      <c r="M16" s="95">
        <f t="shared" si="3"/>
        <v>0.20169417657676519</v>
      </c>
      <c r="N16" s="77">
        <v>173997541</v>
      </c>
      <c r="O16" s="78">
        <v>3425569</v>
      </c>
      <c r="P16" s="78">
        <f t="shared" si="4"/>
        <v>177423110</v>
      </c>
      <c r="Q16" s="95">
        <f t="shared" si="5"/>
        <v>0.28521444464470802</v>
      </c>
      <c r="R16" s="77">
        <v>172859846</v>
      </c>
      <c r="S16" s="78">
        <v>720549</v>
      </c>
      <c r="T16" s="78">
        <f t="shared" si="6"/>
        <v>173580395</v>
      </c>
      <c r="U16" s="95">
        <f t="shared" si="7"/>
        <v>0.28213449620549225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470874337</v>
      </c>
      <c r="AA16" s="78">
        <f t="shared" si="11"/>
        <v>5596895</v>
      </c>
      <c r="AB16" s="78">
        <f t="shared" si="12"/>
        <v>476471232</v>
      </c>
      <c r="AC16" s="95">
        <f t="shared" si="13"/>
        <v>0.77444789197956498</v>
      </c>
      <c r="AD16" s="77">
        <v>121847123</v>
      </c>
      <c r="AE16" s="78">
        <v>7313796</v>
      </c>
      <c r="AF16" s="78">
        <f t="shared" si="14"/>
        <v>129160919</v>
      </c>
      <c r="AG16" s="78">
        <v>553651211</v>
      </c>
      <c r="AH16" s="78">
        <v>648431248</v>
      </c>
      <c r="AI16" s="79">
        <v>463572192</v>
      </c>
      <c r="AJ16" s="114">
        <f t="shared" si="15"/>
        <v>0.71491340590051267</v>
      </c>
      <c r="AK16" s="115">
        <f t="shared" si="16"/>
        <v>0.34390802066064574</v>
      </c>
    </row>
    <row r="17" spans="1:37" ht="14" x14ac:dyDescent="0.3">
      <c r="A17" s="58" t="s">
        <v>0</v>
      </c>
      <c r="B17" s="59" t="s">
        <v>570</v>
      </c>
      <c r="C17" s="60" t="s">
        <v>0</v>
      </c>
      <c r="D17" s="80">
        <f>SUM(D11:D16)</f>
        <v>5766910036</v>
      </c>
      <c r="E17" s="81">
        <f>SUM(E11:E16)</f>
        <v>892837847</v>
      </c>
      <c r="F17" s="82">
        <f t="shared" si="0"/>
        <v>6659747883</v>
      </c>
      <c r="G17" s="80">
        <f>SUM(G11:G16)</f>
        <v>5890408342</v>
      </c>
      <c r="H17" s="81">
        <f>SUM(H11:H16)</f>
        <v>787706379</v>
      </c>
      <c r="I17" s="82">
        <f t="shared" si="1"/>
        <v>6678114721</v>
      </c>
      <c r="J17" s="80">
        <f>SUM(J11:J16)</f>
        <v>1391020798</v>
      </c>
      <c r="K17" s="81">
        <f>SUM(K11:K16)</f>
        <v>66644767</v>
      </c>
      <c r="L17" s="81">
        <f t="shared" si="2"/>
        <v>1457665565</v>
      </c>
      <c r="M17" s="96">
        <f t="shared" si="3"/>
        <v>0.2188769891306109</v>
      </c>
      <c r="N17" s="80">
        <f>SUM(N11:N16)</f>
        <v>1555863720</v>
      </c>
      <c r="O17" s="81">
        <f>SUM(O11:O16)</f>
        <v>157746113</v>
      </c>
      <c r="P17" s="81">
        <f t="shared" si="4"/>
        <v>1713609833</v>
      </c>
      <c r="Q17" s="96">
        <f t="shared" si="5"/>
        <v>0.25730851424184459</v>
      </c>
      <c r="R17" s="80">
        <f>SUM(R11:R16)</f>
        <v>1475960570</v>
      </c>
      <c r="S17" s="81">
        <f>SUM(S11:S16)</f>
        <v>111440496</v>
      </c>
      <c r="T17" s="81">
        <f t="shared" si="6"/>
        <v>1587401066</v>
      </c>
      <c r="U17" s="96">
        <f t="shared" si="7"/>
        <v>0.23770197612931962</v>
      </c>
      <c r="V17" s="80">
        <f>SUM(V11:V16)</f>
        <v>0</v>
      </c>
      <c r="W17" s="81">
        <f>SUM(W11:W16)</f>
        <v>0</v>
      </c>
      <c r="X17" s="81">
        <f t="shared" si="8"/>
        <v>0</v>
      </c>
      <c r="Y17" s="96">
        <f t="shared" si="9"/>
        <v>0</v>
      </c>
      <c r="Z17" s="80">
        <f t="shared" si="10"/>
        <v>4422845088</v>
      </c>
      <c r="AA17" s="81">
        <f t="shared" si="11"/>
        <v>335831376</v>
      </c>
      <c r="AB17" s="81">
        <f t="shared" si="12"/>
        <v>4758676464</v>
      </c>
      <c r="AC17" s="96">
        <f t="shared" si="13"/>
        <v>0.71257782515114121</v>
      </c>
      <c r="AD17" s="80">
        <f>SUM(AD11:AD16)</f>
        <v>1292748041</v>
      </c>
      <c r="AE17" s="81">
        <f>SUM(AE11:AE16)</f>
        <v>141103012</v>
      </c>
      <c r="AF17" s="81">
        <f t="shared" si="14"/>
        <v>1433851053</v>
      </c>
      <c r="AG17" s="81">
        <f>SUM(AG11:AG16)</f>
        <v>5975988967</v>
      </c>
      <c r="AH17" s="81">
        <f>SUM(AH11:AH16)</f>
        <v>6238116085</v>
      </c>
      <c r="AI17" s="82">
        <f>SUM(AI11:AI16)</f>
        <v>4305155413</v>
      </c>
      <c r="AJ17" s="116">
        <f t="shared" si="15"/>
        <v>0.69013711100247987</v>
      </c>
      <c r="AK17" s="117">
        <f t="shared" si="16"/>
        <v>0.10708923543957538</v>
      </c>
    </row>
    <row r="18" spans="1:37" ht="13" x14ac:dyDescent="0.3">
      <c r="A18" s="55" t="s">
        <v>101</v>
      </c>
      <c r="B18" s="56" t="s">
        <v>571</v>
      </c>
      <c r="C18" s="57" t="s">
        <v>572</v>
      </c>
      <c r="D18" s="77">
        <v>982936003</v>
      </c>
      <c r="E18" s="78">
        <v>80046825</v>
      </c>
      <c r="F18" s="79">
        <f t="shared" si="0"/>
        <v>1062982828</v>
      </c>
      <c r="G18" s="77">
        <v>1004044818</v>
      </c>
      <c r="H18" s="78">
        <v>91670320</v>
      </c>
      <c r="I18" s="79">
        <f t="shared" si="1"/>
        <v>1095715138</v>
      </c>
      <c r="J18" s="77">
        <v>293160606</v>
      </c>
      <c r="K18" s="78">
        <v>3740857</v>
      </c>
      <c r="L18" s="78">
        <f t="shared" si="2"/>
        <v>296901463</v>
      </c>
      <c r="M18" s="95">
        <f t="shared" si="3"/>
        <v>0.27930974534990327</v>
      </c>
      <c r="N18" s="77">
        <v>216479936</v>
      </c>
      <c r="O18" s="78">
        <v>31290127</v>
      </c>
      <c r="P18" s="78">
        <f t="shared" si="4"/>
        <v>247770063</v>
      </c>
      <c r="Q18" s="95">
        <f t="shared" si="5"/>
        <v>0.23308943143153013</v>
      </c>
      <c r="R18" s="77">
        <v>259251309</v>
      </c>
      <c r="S18" s="78">
        <v>21512463</v>
      </c>
      <c r="T18" s="78">
        <f t="shared" si="6"/>
        <v>280763772</v>
      </c>
      <c r="U18" s="95">
        <f t="shared" si="7"/>
        <v>0.25623792376591226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768891851</v>
      </c>
      <c r="AA18" s="78">
        <f t="shared" si="11"/>
        <v>56543447</v>
      </c>
      <c r="AB18" s="78">
        <f t="shared" si="12"/>
        <v>825435298</v>
      </c>
      <c r="AC18" s="95">
        <f t="shared" si="13"/>
        <v>0.75333019447614857</v>
      </c>
      <c r="AD18" s="77">
        <v>219400942</v>
      </c>
      <c r="AE18" s="78">
        <v>14166451</v>
      </c>
      <c r="AF18" s="78">
        <f t="shared" si="14"/>
        <v>233567393</v>
      </c>
      <c r="AG18" s="78">
        <v>1050251074</v>
      </c>
      <c r="AH18" s="78">
        <v>1057151456</v>
      </c>
      <c r="AI18" s="79">
        <v>767751340</v>
      </c>
      <c r="AJ18" s="114">
        <f t="shared" si="15"/>
        <v>0.7262453602485508</v>
      </c>
      <c r="AK18" s="115">
        <f t="shared" si="16"/>
        <v>0.20206749920781975</v>
      </c>
    </row>
    <row r="19" spans="1:37" ht="13" x14ac:dyDescent="0.3">
      <c r="A19" s="55" t="s">
        <v>101</v>
      </c>
      <c r="B19" s="56" t="s">
        <v>93</v>
      </c>
      <c r="C19" s="57" t="s">
        <v>94</v>
      </c>
      <c r="D19" s="77">
        <v>3706183837</v>
      </c>
      <c r="E19" s="78">
        <v>714165948</v>
      </c>
      <c r="F19" s="79">
        <f t="shared" si="0"/>
        <v>4420349785</v>
      </c>
      <c r="G19" s="77">
        <v>3762403033</v>
      </c>
      <c r="H19" s="78">
        <v>741954086</v>
      </c>
      <c r="I19" s="79">
        <f t="shared" si="1"/>
        <v>4504357119</v>
      </c>
      <c r="J19" s="77">
        <v>968481680</v>
      </c>
      <c r="K19" s="78">
        <v>39832782</v>
      </c>
      <c r="L19" s="78">
        <f t="shared" si="2"/>
        <v>1008314462</v>
      </c>
      <c r="M19" s="95">
        <f t="shared" si="3"/>
        <v>0.22810739218457574</v>
      </c>
      <c r="N19" s="77">
        <v>958734609</v>
      </c>
      <c r="O19" s="78">
        <v>172851342</v>
      </c>
      <c r="P19" s="78">
        <f t="shared" si="4"/>
        <v>1131585951</v>
      </c>
      <c r="Q19" s="95">
        <f t="shared" si="5"/>
        <v>0.25599466242239921</v>
      </c>
      <c r="R19" s="77">
        <v>974998760</v>
      </c>
      <c r="S19" s="78">
        <v>101849053</v>
      </c>
      <c r="T19" s="78">
        <f t="shared" si="6"/>
        <v>1076847813</v>
      </c>
      <c r="U19" s="95">
        <f t="shared" si="7"/>
        <v>0.23906803669223012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2902215049</v>
      </c>
      <c r="AA19" s="78">
        <f t="shared" si="11"/>
        <v>314533177</v>
      </c>
      <c r="AB19" s="78">
        <f t="shared" si="12"/>
        <v>3216748226</v>
      </c>
      <c r="AC19" s="95">
        <f t="shared" si="13"/>
        <v>0.71414147258247174</v>
      </c>
      <c r="AD19" s="77">
        <v>839002470</v>
      </c>
      <c r="AE19" s="78">
        <v>71286095</v>
      </c>
      <c r="AF19" s="78">
        <f t="shared" si="14"/>
        <v>910288565</v>
      </c>
      <c r="AG19" s="78">
        <v>4097426275</v>
      </c>
      <c r="AH19" s="78">
        <v>4026983265</v>
      </c>
      <c r="AI19" s="79">
        <v>2847201179</v>
      </c>
      <c r="AJ19" s="114">
        <f t="shared" si="15"/>
        <v>0.70703079492434895</v>
      </c>
      <c r="AK19" s="115">
        <f t="shared" si="16"/>
        <v>0.18297411876199932</v>
      </c>
    </row>
    <row r="20" spans="1:37" ht="13" x14ac:dyDescent="0.3">
      <c r="A20" s="55" t="s">
        <v>101</v>
      </c>
      <c r="B20" s="56" t="s">
        <v>95</v>
      </c>
      <c r="C20" s="57" t="s">
        <v>96</v>
      </c>
      <c r="D20" s="77">
        <v>2869321198</v>
      </c>
      <c r="E20" s="78">
        <v>642490175</v>
      </c>
      <c r="F20" s="79">
        <f t="shared" si="0"/>
        <v>3511811373</v>
      </c>
      <c r="G20" s="77">
        <v>2919127431</v>
      </c>
      <c r="H20" s="78">
        <v>594994274</v>
      </c>
      <c r="I20" s="79">
        <f t="shared" si="1"/>
        <v>3514121705</v>
      </c>
      <c r="J20" s="77">
        <v>677964723</v>
      </c>
      <c r="K20" s="78">
        <v>51098535</v>
      </c>
      <c r="L20" s="78">
        <f t="shared" si="2"/>
        <v>729063258</v>
      </c>
      <c r="M20" s="95">
        <f t="shared" si="3"/>
        <v>0.20760319406824815</v>
      </c>
      <c r="N20" s="77">
        <v>680083562</v>
      </c>
      <c r="O20" s="78">
        <v>120751714</v>
      </c>
      <c r="P20" s="78">
        <f t="shared" si="4"/>
        <v>800835276</v>
      </c>
      <c r="Q20" s="95">
        <f t="shared" si="5"/>
        <v>0.22804051554622037</v>
      </c>
      <c r="R20" s="77">
        <v>719761984</v>
      </c>
      <c r="S20" s="78">
        <v>81260180</v>
      </c>
      <c r="T20" s="78">
        <f t="shared" si="6"/>
        <v>801022164</v>
      </c>
      <c r="U20" s="95">
        <f t="shared" si="7"/>
        <v>0.22794377407597499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2077810269</v>
      </c>
      <c r="AA20" s="78">
        <f t="shared" si="11"/>
        <v>253110429</v>
      </c>
      <c r="AB20" s="78">
        <f t="shared" si="12"/>
        <v>2330920698</v>
      </c>
      <c r="AC20" s="95">
        <f t="shared" si="13"/>
        <v>0.66330107311977693</v>
      </c>
      <c r="AD20" s="77">
        <v>688344690</v>
      </c>
      <c r="AE20" s="78">
        <v>76591474</v>
      </c>
      <c r="AF20" s="78">
        <f t="shared" si="14"/>
        <v>764936164</v>
      </c>
      <c r="AG20" s="78">
        <v>3131498699</v>
      </c>
      <c r="AH20" s="78">
        <v>3110460555</v>
      </c>
      <c r="AI20" s="79">
        <v>2197167870</v>
      </c>
      <c r="AJ20" s="114">
        <f t="shared" si="15"/>
        <v>0.70638023892252833</v>
      </c>
      <c r="AK20" s="115">
        <f t="shared" si="16"/>
        <v>4.7175178398285222E-2</v>
      </c>
    </row>
    <row r="21" spans="1:37" ht="13" x14ac:dyDescent="0.3">
      <c r="A21" s="55" t="s">
        <v>101</v>
      </c>
      <c r="B21" s="56" t="s">
        <v>573</v>
      </c>
      <c r="C21" s="57" t="s">
        <v>574</v>
      </c>
      <c r="D21" s="77">
        <v>1833296428</v>
      </c>
      <c r="E21" s="78">
        <v>186345310</v>
      </c>
      <c r="F21" s="79">
        <f t="shared" si="0"/>
        <v>2019641738</v>
      </c>
      <c r="G21" s="77">
        <v>1751136187</v>
      </c>
      <c r="H21" s="78">
        <v>197805228</v>
      </c>
      <c r="I21" s="79">
        <f t="shared" si="1"/>
        <v>1948941415</v>
      </c>
      <c r="J21" s="77">
        <v>480584474</v>
      </c>
      <c r="K21" s="78">
        <v>31400209</v>
      </c>
      <c r="L21" s="78">
        <f t="shared" si="2"/>
        <v>511984683</v>
      </c>
      <c r="M21" s="95">
        <f t="shared" si="3"/>
        <v>0.25350272445201366</v>
      </c>
      <c r="N21" s="77">
        <v>399894237</v>
      </c>
      <c r="O21" s="78">
        <v>39386085</v>
      </c>
      <c r="P21" s="78">
        <f t="shared" si="4"/>
        <v>439280322</v>
      </c>
      <c r="Q21" s="95">
        <f t="shared" si="5"/>
        <v>0.21750408190464918</v>
      </c>
      <c r="R21" s="77">
        <v>403092865</v>
      </c>
      <c r="S21" s="78">
        <v>25300511</v>
      </c>
      <c r="T21" s="78">
        <f t="shared" si="6"/>
        <v>428393376</v>
      </c>
      <c r="U21" s="95">
        <f t="shared" si="7"/>
        <v>0.21980823677042133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1283571576</v>
      </c>
      <c r="AA21" s="78">
        <f t="shared" si="11"/>
        <v>96086805</v>
      </c>
      <c r="AB21" s="78">
        <f t="shared" si="12"/>
        <v>1379658381</v>
      </c>
      <c r="AC21" s="95">
        <f t="shared" si="13"/>
        <v>0.70790141272666218</v>
      </c>
      <c r="AD21" s="77">
        <v>336610698</v>
      </c>
      <c r="AE21" s="78">
        <v>37300388</v>
      </c>
      <c r="AF21" s="78">
        <f t="shared" si="14"/>
        <v>373911086</v>
      </c>
      <c r="AG21" s="78">
        <v>1797126040</v>
      </c>
      <c r="AH21" s="78">
        <v>1847417782</v>
      </c>
      <c r="AI21" s="79">
        <v>1172960057</v>
      </c>
      <c r="AJ21" s="114">
        <f t="shared" si="15"/>
        <v>0.63491867861646467</v>
      </c>
      <c r="AK21" s="115">
        <f t="shared" si="16"/>
        <v>0.14570921280467197</v>
      </c>
    </row>
    <row r="22" spans="1:37" ht="13" x14ac:dyDescent="0.3">
      <c r="A22" s="55" t="s">
        <v>101</v>
      </c>
      <c r="B22" s="56" t="s">
        <v>575</v>
      </c>
      <c r="C22" s="57" t="s">
        <v>576</v>
      </c>
      <c r="D22" s="77">
        <v>1181765073</v>
      </c>
      <c r="E22" s="78">
        <v>136175652</v>
      </c>
      <c r="F22" s="79">
        <f t="shared" si="0"/>
        <v>1317940725</v>
      </c>
      <c r="G22" s="77">
        <v>1313129784</v>
      </c>
      <c r="H22" s="78">
        <v>224704460</v>
      </c>
      <c r="I22" s="79">
        <f t="shared" si="1"/>
        <v>1537834244</v>
      </c>
      <c r="J22" s="77">
        <v>323492369</v>
      </c>
      <c r="K22" s="78">
        <v>17907549</v>
      </c>
      <c r="L22" s="78">
        <f t="shared" si="2"/>
        <v>341399918</v>
      </c>
      <c r="M22" s="95">
        <f t="shared" si="3"/>
        <v>0.25904041928744559</v>
      </c>
      <c r="N22" s="77">
        <v>311832013</v>
      </c>
      <c r="O22" s="78">
        <v>32864650</v>
      </c>
      <c r="P22" s="78">
        <f t="shared" si="4"/>
        <v>344696663</v>
      </c>
      <c r="Q22" s="95">
        <f t="shared" si="5"/>
        <v>0.26154185576138106</v>
      </c>
      <c r="R22" s="77">
        <v>348478322</v>
      </c>
      <c r="S22" s="78">
        <v>30565113</v>
      </c>
      <c r="T22" s="78">
        <f t="shared" si="6"/>
        <v>379043435</v>
      </c>
      <c r="U22" s="95">
        <f t="shared" si="7"/>
        <v>0.24647873233339185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983802704</v>
      </c>
      <c r="AA22" s="78">
        <f t="shared" si="11"/>
        <v>81337312</v>
      </c>
      <c r="AB22" s="78">
        <f t="shared" si="12"/>
        <v>1065140016</v>
      </c>
      <c r="AC22" s="95">
        <f t="shared" si="13"/>
        <v>0.69262342164361379</v>
      </c>
      <c r="AD22" s="77">
        <v>318258031</v>
      </c>
      <c r="AE22" s="78">
        <v>16076344</v>
      </c>
      <c r="AF22" s="78">
        <f t="shared" si="14"/>
        <v>334334375</v>
      </c>
      <c r="AG22" s="78">
        <v>1197369271</v>
      </c>
      <c r="AH22" s="78">
        <v>1271200264</v>
      </c>
      <c r="AI22" s="79">
        <v>928503388</v>
      </c>
      <c r="AJ22" s="114">
        <f t="shared" si="15"/>
        <v>0.73041472244376437</v>
      </c>
      <c r="AK22" s="115">
        <f t="shared" si="16"/>
        <v>0.13372558535149137</v>
      </c>
    </row>
    <row r="23" spans="1:37" ht="13" x14ac:dyDescent="0.3">
      <c r="A23" s="55" t="s">
        <v>116</v>
      </c>
      <c r="B23" s="56" t="s">
        <v>577</v>
      </c>
      <c r="C23" s="57" t="s">
        <v>578</v>
      </c>
      <c r="D23" s="77">
        <v>483177290</v>
      </c>
      <c r="E23" s="78">
        <v>112650200</v>
      </c>
      <c r="F23" s="79">
        <f t="shared" si="0"/>
        <v>595827490</v>
      </c>
      <c r="G23" s="77">
        <v>489373789</v>
      </c>
      <c r="H23" s="78">
        <v>57910681</v>
      </c>
      <c r="I23" s="79">
        <f t="shared" si="1"/>
        <v>547284470</v>
      </c>
      <c r="J23" s="77">
        <v>151623262</v>
      </c>
      <c r="K23" s="78">
        <v>4193374</v>
      </c>
      <c r="L23" s="78">
        <f t="shared" si="2"/>
        <v>155816636</v>
      </c>
      <c r="M23" s="95">
        <f t="shared" si="3"/>
        <v>0.26151300269814676</v>
      </c>
      <c r="N23" s="77">
        <v>146685529</v>
      </c>
      <c r="O23" s="78">
        <v>6651938</v>
      </c>
      <c r="P23" s="78">
        <f t="shared" si="4"/>
        <v>153337467</v>
      </c>
      <c r="Q23" s="95">
        <f t="shared" si="5"/>
        <v>0.25735211881546455</v>
      </c>
      <c r="R23" s="77">
        <v>121038342</v>
      </c>
      <c r="S23" s="78">
        <v>7101523</v>
      </c>
      <c r="T23" s="78">
        <f t="shared" si="6"/>
        <v>128139865</v>
      </c>
      <c r="U23" s="95">
        <f t="shared" si="7"/>
        <v>0.23413758661925854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419347133</v>
      </c>
      <c r="AA23" s="78">
        <f t="shared" si="11"/>
        <v>17946835</v>
      </c>
      <c r="AB23" s="78">
        <f t="shared" si="12"/>
        <v>437293968</v>
      </c>
      <c r="AC23" s="95">
        <f t="shared" si="13"/>
        <v>0.7990249896913757</v>
      </c>
      <c r="AD23" s="77">
        <v>140016069</v>
      </c>
      <c r="AE23" s="78">
        <v>21127317</v>
      </c>
      <c r="AF23" s="78">
        <f t="shared" si="14"/>
        <v>161143386</v>
      </c>
      <c r="AG23" s="78">
        <v>643588348</v>
      </c>
      <c r="AH23" s="78">
        <v>644624519</v>
      </c>
      <c r="AI23" s="79">
        <v>494833824</v>
      </c>
      <c r="AJ23" s="114">
        <f t="shared" si="15"/>
        <v>0.76763109285329556</v>
      </c>
      <c r="AK23" s="115">
        <f t="shared" si="16"/>
        <v>-0.20480841205608025</v>
      </c>
    </row>
    <row r="24" spans="1:37" ht="14" x14ac:dyDescent="0.3">
      <c r="A24" s="58" t="s">
        <v>0</v>
      </c>
      <c r="B24" s="59" t="s">
        <v>579</v>
      </c>
      <c r="C24" s="60" t="s">
        <v>0</v>
      </c>
      <c r="D24" s="80">
        <f>SUM(D18:D23)</f>
        <v>11056679829</v>
      </c>
      <c r="E24" s="81">
        <f>SUM(E18:E23)</f>
        <v>1871874110</v>
      </c>
      <c r="F24" s="82">
        <f t="shared" si="0"/>
        <v>12928553939</v>
      </c>
      <c r="G24" s="80">
        <f>SUM(G18:G23)</f>
        <v>11239215042</v>
      </c>
      <c r="H24" s="81">
        <f>SUM(H18:H23)</f>
        <v>1909039049</v>
      </c>
      <c r="I24" s="82">
        <f t="shared" si="1"/>
        <v>13148254091</v>
      </c>
      <c r="J24" s="80">
        <f>SUM(J18:J23)</f>
        <v>2895307114</v>
      </c>
      <c r="K24" s="81">
        <f>SUM(K18:K23)</f>
        <v>148173306</v>
      </c>
      <c r="L24" s="81">
        <f t="shared" si="2"/>
        <v>3043480420</v>
      </c>
      <c r="M24" s="96">
        <f t="shared" si="3"/>
        <v>0.2354076437596862</v>
      </c>
      <c r="N24" s="80">
        <f>SUM(N18:N23)</f>
        <v>2713709886</v>
      </c>
      <c r="O24" s="81">
        <f>SUM(O18:O23)</f>
        <v>403795856</v>
      </c>
      <c r="P24" s="81">
        <f t="shared" si="4"/>
        <v>3117505742</v>
      </c>
      <c r="Q24" s="96">
        <f t="shared" si="5"/>
        <v>0.24113336701916821</v>
      </c>
      <c r="R24" s="80">
        <f>SUM(R18:R23)</f>
        <v>2826621582</v>
      </c>
      <c r="S24" s="81">
        <f>SUM(S18:S23)</f>
        <v>267588843</v>
      </c>
      <c r="T24" s="81">
        <f t="shared" si="6"/>
        <v>3094210425</v>
      </c>
      <c r="U24" s="96">
        <f t="shared" si="7"/>
        <v>0.23533241779362871</v>
      </c>
      <c r="V24" s="80">
        <f>SUM(V18:V23)</f>
        <v>0</v>
      </c>
      <c r="W24" s="81">
        <f>SUM(W18:W23)</f>
        <v>0</v>
      </c>
      <c r="X24" s="81">
        <f t="shared" si="8"/>
        <v>0</v>
      </c>
      <c r="Y24" s="96">
        <f t="shared" si="9"/>
        <v>0</v>
      </c>
      <c r="Z24" s="80">
        <f t="shared" si="10"/>
        <v>8435638582</v>
      </c>
      <c r="AA24" s="81">
        <f t="shared" si="11"/>
        <v>819558005</v>
      </c>
      <c r="AB24" s="81">
        <f t="shared" si="12"/>
        <v>9255196587</v>
      </c>
      <c r="AC24" s="96">
        <f t="shared" si="13"/>
        <v>0.70391068828942061</v>
      </c>
      <c r="AD24" s="80">
        <f>SUM(AD18:AD23)</f>
        <v>2541632900</v>
      </c>
      <c r="AE24" s="81">
        <f>SUM(AE18:AE23)</f>
        <v>236548069</v>
      </c>
      <c r="AF24" s="81">
        <f t="shared" si="14"/>
        <v>2778180969</v>
      </c>
      <c r="AG24" s="81">
        <f>SUM(AG18:AG23)</f>
        <v>11917259707</v>
      </c>
      <c r="AH24" s="81">
        <f>SUM(AH18:AH23)</f>
        <v>11957837841</v>
      </c>
      <c r="AI24" s="82">
        <f>SUM(AI18:AI23)</f>
        <v>8408417658</v>
      </c>
      <c r="AJ24" s="116">
        <f t="shared" si="15"/>
        <v>0.70317207590572472</v>
      </c>
      <c r="AK24" s="117">
        <f t="shared" si="16"/>
        <v>0.11375409288537242</v>
      </c>
    </row>
    <row r="25" spans="1:37" ht="13" x14ac:dyDescent="0.3">
      <c r="A25" s="55" t="s">
        <v>101</v>
      </c>
      <c r="B25" s="56" t="s">
        <v>580</v>
      </c>
      <c r="C25" s="57" t="s">
        <v>581</v>
      </c>
      <c r="D25" s="77">
        <v>850549093</v>
      </c>
      <c r="E25" s="78">
        <v>88780340</v>
      </c>
      <c r="F25" s="79">
        <f t="shared" si="0"/>
        <v>939329433</v>
      </c>
      <c r="G25" s="77">
        <v>863062176</v>
      </c>
      <c r="H25" s="78">
        <v>64787533</v>
      </c>
      <c r="I25" s="79">
        <f t="shared" si="1"/>
        <v>927849709</v>
      </c>
      <c r="J25" s="77">
        <v>241593293</v>
      </c>
      <c r="K25" s="78">
        <v>6442718</v>
      </c>
      <c r="L25" s="78">
        <f t="shared" si="2"/>
        <v>248036011</v>
      </c>
      <c r="M25" s="95">
        <f t="shared" si="3"/>
        <v>0.26405646654532117</v>
      </c>
      <c r="N25" s="77">
        <v>207405818</v>
      </c>
      <c r="O25" s="78">
        <v>15298025</v>
      </c>
      <c r="P25" s="78">
        <f t="shared" si="4"/>
        <v>222703843</v>
      </c>
      <c r="Q25" s="95">
        <f t="shared" si="5"/>
        <v>0.23708811326047313</v>
      </c>
      <c r="R25" s="77">
        <v>178615217</v>
      </c>
      <c r="S25" s="78">
        <v>5792241</v>
      </c>
      <c r="T25" s="78">
        <f t="shared" si="6"/>
        <v>184407458</v>
      </c>
      <c r="U25" s="95">
        <f t="shared" si="7"/>
        <v>0.19874712058566804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627614328</v>
      </c>
      <c r="AA25" s="78">
        <f t="shared" si="11"/>
        <v>27532984</v>
      </c>
      <c r="AB25" s="78">
        <f t="shared" si="12"/>
        <v>655147312</v>
      </c>
      <c r="AC25" s="95">
        <f t="shared" si="13"/>
        <v>0.70609205957082433</v>
      </c>
      <c r="AD25" s="77">
        <v>168712078</v>
      </c>
      <c r="AE25" s="78">
        <v>-36399337</v>
      </c>
      <c r="AF25" s="78">
        <f t="shared" si="14"/>
        <v>132312741</v>
      </c>
      <c r="AG25" s="78">
        <v>1006831811</v>
      </c>
      <c r="AH25" s="78">
        <v>861600907</v>
      </c>
      <c r="AI25" s="79">
        <v>603283230</v>
      </c>
      <c r="AJ25" s="114">
        <f t="shared" si="15"/>
        <v>0.70018871277720229</v>
      </c>
      <c r="AK25" s="115">
        <f t="shared" si="16"/>
        <v>0.39372411610760905</v>
      </c>
    </row>
    <row r="26" spans="1:37" ht="13" x14ac:dyDescent="0.3">
      <c r="A26" s="55" t="s">
        <v>101</v>
      </c>
      <c r="B26" s="56" t="s">
        <v>582</v>
      </c>
      <c r="C26" s="57" t="s">
        <v>583</v>
      </c>
      <c r="D26" s="77">
        <v>2017871276</v>
      </c>
      <c r="E26" s="78">
        <v>258345615</v>
      </c>
      <c r="F26" s="79">
        <f t="shared" si="0"/>
        <v>2276216891</v>
      </c>
      <c r="G26" s="77">
        <v>1991205331</v>
      </c>
      <c r="H26" s="78">
        <v>258572833</v>
      </c>
      <c r="I26" s="79">
        <f t="shared" si="1"/>
        <v>2249778164</v>
      </c>
      <c r="J26" s="77">
        <v>542639437</v>
      </c>
      <c r="K26" s="78">
        <v>21403217</v>
      </c>
      <c r="L26" s="78">
        <f t="shared" si="2"/>
        <v>564042654</v>
      </c>
      <c r="M26" s="95">
        <f t="shared" si="3"/>
        <v>0.24779829032557688</v>
      </c>
      <c r="N26" s="77">
        <v>518437997</v>
      </c>
      <c r="O26" s="78">
        <v>58138275</v>
      </c>
      <c r="P26" s="78">
        <f t="shared" si="4"/>
        <v>576576272</v>
      </c>
      <c r="Q26" s="95">
        <f t="shared" si="5"/>
        <v>0.25330462763884304</v>
      </c>
      <c r="R26" s="77">
        <v>501603095</v>
      </c>
      <c r="S26" s="78">
        <v>30180851</v>
      </c>
      <c r="T26" s="78">
        <f t="shared" si="6"/>
        <v>531783946</v>
      </c>
      <c r="U26" s="95">
        <f t="shared" si="7"/>
        <v>0.2363717252257943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1562680529</v>
      </c>
      <c r="AA26" s="78">
        <f t="shared" si="11"/>
        <v>109722343</v>
      </c>
      <c r="AB26" s="78">
        <f t="shared" si="12"/>
        <v>1672402872</v>
      </c>
      <c r="AC26" s="95">
        <f t="shared" si="13"/>
        <v>0.74336345634475631</v>
      </c>
      <c r="AD26" s="77">
        <v>511000991</v>
      </c>
      <c r="AE26" s="78">
        <v>24847253</v>
      </c>
      <c r="AF26" s="78">
        <f t="shared" si="14"/>
        <v>535848244</v>
      </c>
      <c r="AG26" s="78">
        <v>2021784505</v>
      </c>
      <c r="AH26" s="78">
        <v>2166459076</v>
      </c>
      <c r="AI26" s="79">
        <v>1610550319</v>
      </c>
      <c r="AJ26" s="114">
        <f t="shared" si="15"/>
        <v>0.74340214262140991</v>
      </c>
      <c r="AK26" s="115">
        <f t="shared" si="16"/>
        <v>-7.5847929810515247E-3</v>
      </c>
    </row>
    <row r="27" spans="1:37" ht="13" x14ac:dyDescent="0.3">
      <c r="A27" s="55" t="s">
        <v>101</v>
      </c>
      <c r="B27" s="56" t="s">
        <v>584</v>
      </c>
      <c r="C27" s="57" t="s">
        <v>585</v>
      </c>
      <c r="D27" s="77">
        <v>558403741</v>
      </c>
      <c r="E27" s="78">
        <v>41825806</v>
      </c>
      <c r="F27" s="79">
        <f t="shared" si="0"/>
        <v>600229547</v>
      </c>
      <c r="G27" s="77">
        <v>556495298</v>
      </c>
      <c r="H27" s="78">
        <v>39042274</v>
      </c>
      <c r="I27" s="79">
        <f t="shared" si="1"/>
        <v>595537572</v>
      </c>
      <c r="J27" s="77">
        <v>160565587</v>
      </c>
      <c r="K27" s="78">
        <v>1559797</v>
      </c>
      <c r="L27" s="78">
        <f t="shared" si="2"/>
        <v>162125384</v>
      </c>
      <c r="M27" s="95">
        <f t="shared" si="3"/>
        <v>0.27010563676899429</v>
      </c>
      <c r="N27" s="77">
        <v>129098146</v>
      </c>
      <c r="O27" s="78">
        <v>10256947</v>
      </c>
      <c r="P27" s="78">
        <f t="shared" si="4"/>
        <v>139355093</v>
      </c>
      <c r="Q27" s="95">
        <f t="shared" si="5"/>
        <v>0.23216966524975152</v>
      </c>
      <c r="R27" s="77">
        <v>123257746</v>
      </c>
      <c r="S27" s="78">
        <v>10611247</v>
      </c>
      <c r="T27" s="78">
        <f t="shared" si="6"/>
        <v>133868993</v>
      </c>
      <c r="U27" s="95">
        <f t="shared" si="7"/>
        <v>0.22478681328270586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412921479</v>
      </c>
      <c r="AA27" s="78">
        <f t="shared" si="11"/>
        <v>22427991</v>
      </c>
      <c r="AB27" s="78">
        <f t="shared" si="12"/>
        <v>435349470</v>
      </c>
      <c r="AC27" s="95">
        <f t="shared" si="13"/>
        <v>0.73101931845871848</v>
      </c>
      <c r="AD27" s="77">
        <v>114180060</v>
      </c>
      <c r="AE27" s="78">
        <v>16508440</v>
      </c>
      <c r="AF27" s="78">
        <f t="shared" si="14"/>
        <v>130688500</v>
      </c>
      <c r="AG27" s="78">
        <v>570274813</v>
      </c>
      <c r="AH27" s="78">
        <v>564212699</v>
      </c>
      <c r="AI27" s="79">
        <v>411132714</v>
      </c>
      <c r="AJ27" s="114">
        <f t="shared" si="15"/>
        <v>0.7286839072014577</v>
      </c>
      <c r="AK27" s="115">
        <f t="shared" si="16"/>
        <v>2.4336441232396089E-2</v>
      </c>
    </row>
    <row r="28" spans="1:37" ht="13" x14ac:dyDescent="0.3">
      <c r="A28" s="55" t="s">
        <v>101</v>
      </c>
      <c r="B28" s="56" t="s">
        <v>586</v>
      </c>
      <c r="C28" s="57" t="s">
        <v>587</v>
      </c>
      <c r="D28" s="77">
        <v>541945920</v>
      </c>
      <c r="E28" s="78">
        <v>102615966</v>
      </c>
      <c r="F28" s="79">
        <f t="shared" si="0"/>
        <v>644561886</v>
      </c>
      <c r="G28" s="77">
        <v>560588252</v>
      </c>
      <c r="H28" s="78">
        <v>102886847</v>
      </c>
      <c r="I28" s="79">
        <f t="shared" si="1"/>
        <v>663475099</v>
      </c>
      <c r="J28" s="77">
        <v>144248876</v>
      </c>
      <c r="K28" s="78">
        <v>3309271</v>
      </c>
      <c r="L28" s="78">
        <f t="shared" si="2"/>
        <v>147558147</v>
      </c>
      <c r="M28" s="95">
        <f t="shared" si="3"/>
        <v>0.22892781935294262</v>
      </c>
      <c r="N28" s="77">
        <v>123446895</v>
      </c>
      <c r="O28" s="78">
        <v>19604492</v>
      </c>
      <c r="P28" s="78">
        <f t="shared" si="4"/>
        <v>143051387</v>
      </c>
      <c r="Q28" s="95">
        <f t="shared" si="5"/>
        <v>0.22193584527273771</v>
      </c>
      <c r="R28" s="77">
        <v>133841893</v>
      </c>
      <c r="S28" s="78">
        <v>17404681</v>
      </c>
      <c r="T28" s="78">
        <f t="shared" si="6"/>
        <v>151246574</v>
      </c>
      <c r="U28" s="95">
        <f t="shared" si="7"/>
        <v>0.2279611913513577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401537664</v>
      </c>
      <c r="AA28" s="78">
        <f t="shared" si="11"/>
        <v>40318444</v>
      </c>
      <c r="AB28" s="78">
        <f t="shared" si="12"/>
        <v>441856108</v>
      </c>
      <c r="AC28" s="95">
        <f t="shared" si="13"/>
        <v>0.6659724059968074</v>
      </c>
      <c r="AD28" s="77">
        <v>146150608</v>
      </c>
      <c r="AE28" s="78">
        <v>8880141</v>
      </c>
      <c r="AF28" s="78">
        <f t="shared" si="14"/>
        <v>155030749</v>
      </c>
      <c r="AG28" s="78">
        <v>559083948</v>
      </c>
      <c r="AH28" s="78">
        <v>648360717</v>
      </c>
      <c r="AI28" s="79">
        <v>443548208</v>
      </c>
      <c r="AJ28" s="114">
        <f t="shared" si="15"/>
        <v>0.68410715882405937</v>
      </c>
      <c r="AK28" s="115">
        <f t="shared" si="16"/>
        <v>-2.4409189947214971E-2</v>
      </c>
    </row>
    <row r="29" spans="1:37" ht="13" x14ac:dyDescent="0.3">
      <c r="A29" s="55" t="s">
        <v>116</v>
      </c>
      <c r="B29" s="56" t="s">
        <v>588</v>
      </c>
      <c r="C29" s="57" t="s">
        <v>589</v>
      </c>
      <c r="D29" s="77">
        <v>306811902</v>
      </c>
      <c r="E29" s="78">
        <v>14877500</v>
      </c>
      <c r="F29" s="79">
        <f t="shared" si="0"/>
        <v>321689402</v>
      </c>
      <c r="G29" s="77">
        <v>310665305</v>
      </c>
      <c r="H29" s="78">
        <v>40035319</v>
      </c>
      <c r="I29" s="79">
        <f t="shared" si="1"/>
        <v>350700624</v>
      </c>
      <c r="J29" s="77">
        <v>81579964</v>
      </c>
      <c r="K29" s="78">
        <v>7378</v>
      </c>
      <c r="L29" s="78">
        <f t="shared" si="2"/>
        <v>81587342</v>
      </c>
      <c r="M29" s="95">
        <f t="shared" si="3"/>
        <v>0.25362147926775652</v>
      </c>
      <c r="N29" s="77">
        <v>100394940</v>
      </c>
      <c r="O29" s="78">
        <v>2187907</v>
      </c>
      <c r="P29" s="78">
        <f t="shared" si="4"/>
        <v>102582847</v>
      </c>
      <c r="Q29" s="95">
        <f t="shared" si="5"/>
        <v>0.31888786625305116</v>
      </c>
      <c r="R29" s="77">
        <v>55937739</v>
      </c>
      <c r="S29" s="78">
        <v>926172</v>
      </c>
      <c r="T29" s="78">
        <f t="shared" si="6"/>
        <v>56863911</v>
      </c>
      <c r="U29" s="95">
        <f t="shared" si="7"/>
        <v>0.16214374058256595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237912643</v>
      </c>
      <c r="AA29" s="78">
        <f t="shared" si="11"/>
        <v>3121457</v>
      </c>
      <c r="AB29" s="78">
        <f t="shared" si="12"/>
        <v>241034100</v>
      </c>
      <c r="AC29" s="95">
        <f t="shared" si="13"/>
        <v>0.68729304570612915</v>
      </c>
      <c r="AD29" s="77">
        <v>88323393</v>
      </c>
      <c r="AE29" s="78">
        <v>3153198</v>
      </c>
      <c r="AF29" s="78">
        <f t="shared" si="14"/>
        <v>91476591</v>
      </c>
      <c r="AG29" s="78">
        <v>313172361</v>
      </c>
      <c r="AH29" s="78">
        <v>324054846</v>
      </c>
      <c r="AI29" s="79">
        <v>246808842</v>
      </c>
      <c r="AJ29" s="114">
        <f t="shared" si="15"/>
        <v>0.76162675869997631</v>
      </c>
      <c r="AK29" s="115">
        <f t="shared" si="16"/>
        <v>-0.37837745833794789</v>
      </c>
    </row>
    <row r="30" spans="1:37" ht="14" x14ac:dyDescent="0.3">
      <c r="A30" s="58" t="s">
        <v>0</v>
      </c>
      <c r="B30" s="59" t="s">
        <v>590</v>
      </c>
      <c r="C30" s="60" t="s">
        <v>0</v>
      </c>
      <c r="D30" s="80">
        <f>SUM(D25:D29)</f>
        <v>4275581932</v>
      </c>
      <c r="E30" s="81">
        <f>SUM(E25:E29)</f>
        <v>506445227</v>
      </c>
      <c r="F30" s="82">
        <f t="shared" si="0"/>
        <v>4782027159</v>
      </c>
      <c r="G30" s="80">
        <f>SUM(G25:G29)</f>
        <v>4282016362</v>
      </c>
      <c r="H30" s="81">
        <f>SUM(H25:H29)</f>
        <v>505324806</v>
      </c>
      <c r="I30" s="82">
        <f t="shared" si="1"/>
        <v>4787341168</v>
      </c>
      <c r="J30" s="80">
        <f>SUM(J25:J29)</f>
        <v>1170627157</v>
      </c>
      <c r="K30" s="81">
        <f>SUM(K25:K29)</f>
        <v>32722381</v>
      </c>
      <c r="L30" s="81">
        <f t="shared" si="2"/>
        <v>1203349538</v>
      </c>
      <c r="M30" s="96">
        <f t="shared" si="3"/>
        <v>0.25164004678125668</v>
      </c>
      <c r="N30" s="80">
        <f>SUM(N25:N29)</f>
        <v>1078783796</v>
      </c>
      <c r="O30" s="81">
        <f>SUM(O25:O29)</f>
        <v>105485646</v>
      </c>
      <c r="P30" s="81">
        <f t="shared" si="4"/>
        <v>1184269442</v>
      </c>
      <c r="Q30" s="96">
        <f t="shared" si="5"/>
        <v>0.24765008700779736</v>
      </c>
      <c r="R30" s="80">
        <f>SUM(R25:R29)</f>
        <v>993255690</v>
      </c>
      <c r="S30" s="81">
        <f>SUM(S25:S29)</f>
        <v>64915192</v>
      </c>
      <c r="T30" s="81">
        <f t="shared" si="6"/>
        <v>1058170882</v>
      </c>
      <c r="U30" s="96">
        <f t="shared" si="7"/>
        <v>0.22103519362127902</v>
      </c>
      <c r="V30" s="80">
        <f>SUM(V25:V29)</f>
        <v>0</v>
      </c>
      <c r="W30" s="81">
        <f>SUM(W25:W29)</f>
        <v>0</v>
      </c>
      <c r="X30" s="81">
        <f t="shared" si="8"/>
        <v>0</v>
      </c>
      <c r="Y30" s="96">
        <f t="shared" si="9"/>
        <v>0</v>
      </c>
      <c r="Z30" s="80">
        <f t="shared" si="10"/>
        <v>3242666643</v>
      </c>
      <c r="AA30" s="81">
        <f t="shared" si="11"/>
        <v>203123219</v>
      </c>
      <c r="AB30" s="81">
        <f t="shared" si="12"/>
        <v>3445789862</v>
      </c>
      <c r="AC30" s="96">
        <f t="shared" si="13"/>
        <v>0.71977110907254227</v>
      </c>
      <c r="AD30" s="80">
        <f>SUM(AD25:AD29)</f>
        <v>1028367130</v>
      </c>
      <c r="AE30" s="81">
        <f>SUM(AE25:AE29)</f>
        <v>16989695</v>
      </c>
      <c r="AF30" s="81">
        <f t="shared" si="14"/>
        <v>1045356825</v>
      </c>
      <c r="AG30" s="81">
        <f>SUM(AG25:AG29)</f>
        <v>4471147438</v>
      </c>
      <c r="AH30" s="81">
        <f>SUM(AH25:AH29)</f>
        <v>4564688245</v>
      </c>
      <c r="AI30" s="82">
        <f>SUM(AI25:AI29)</f>
        <v>3315323313</v>
      </c>
      <c r="AJ30" s="116">
        <f t="shared" si="15"/>
        <v>0.72629786199123003</v>
      </c>
      <c r="AK30" s="117">
        <f t="shared" si="16"/>
        <v>1.2258069870065613E-2</v>
      </c>
    </row>
    <row r="31" spans="1:37" ht="13" x14ac:dyDescent="0.3">
      <c r="A31" s="55" t="s">
        <v>101</v>
      </c>
      <c r="B31" s="56" t="s">
        <v>591</v>
      </c>
      <c r="C31" s="57" t="s">
        <v>592</v>
      </c>
      <c r="D31" s="77">
        <v>254395626</v>
      </c>
      <c r="E31" s="78">
        <v>13720700</v>
      </c>
      <c r="F31" s="79">
        <f t="shared" si="0"/>
        <v>268116326</v>
      </c>
      <c r="G31" s="77">
        <v>251709108</v>
      </c>
      <c r="H31" s="78">
        <v>17019152</v>
      </c>
      <c r="I31" s="79">
        <f t="shared" si="1"/>
        <v>268728260</v>
      </c>
      <c r="J31" s="77">
        <v>67952628</v>
      </c>
      <c r="K31" s="78">
        <v>5613528</v>
      </c>
      <c r="L31" s="78">
        <f t="shared" si="2"/>
        <v>73566156</v>
      </c>
      <c r="M31" s="95">
        <f t="shared" si="3"/>
        <v>0.27438148619118402</v>
      </c>
      <c r="N31" s="77">
        <v>62841140</v>
      </c>
      <c r="O31" s="78">
        <v>2581861</v>
      </c>
      <c r="P31" s="78">
        <f t="shared" si="4"/>
        <v>65423001</v>
      </c>
      <c r="Q31" s="95">
        <f t="shared" si="5"/>
        <v>0.24400976238947866</v>
      </c>
      <c r="R31" s="77">
        <v>58691877</v>
      </c>
      <c r="S31" s="78">
        <v>202175</v>
      </c>
      <c r="T31" s="78">
        <f t="shared" si="6"/>
        <v>58894052</v>
      </c>
      <c r="U31" s="95">
        <f t="shared" si="7"/>
        <v>0.21915838698914658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189485645</v>
      </c>
      <c r="AA31" s="78">
        <f t="shared" si="11"/>
        <v>8397564</v>
      </c>
      <c r="AB31" s="78">
        <f t="shared" si="12"/>
        <v>197883209</v>
      </c>
      <c r="AC31" s="95">
        <f t="shared" si="13"/>
        <v>0.73636918201308643</v>
      </c>
      <c r="AD31" s="77">
        <v>53141691</v>
      </c>
      <c r="AE31" s="78">
        <v>3930545</v>
      </c>
      <c r="AF31" s="78">
        <f t="shared" si="14"/>
        <v>57072236</v>
      </c>
      <c r="AG31" s="78">
        <v>284711150</v>
      </c>
      <c r="AH31" s="78">
        <v>284711150</v>
      </c>
      <c r="AI31" s="79">
        <v>168287993</v>
      </c>
      <c r="AJ31" s="114">
        <f t="shared" si="15"/>
        <v>0.59108325402781026</v>
      </c>
      <c r="AK31" s="115">
        <f t="shared" si="16"/>
        <v>3.1921230491127162E-2</v>
      </c>
    </row>
    <row r="32" spans="1:37" ht="13" x14ac:dyDescent="0.3">
      <c r="A32" s="55" t="s">
        <v>101</v>
      </c>
      <c r="B32" s="56" t="s">
        <v>593</v>
      </c>
      <c r="C32" s="57" t="s">
        <v>594</v>
      </c>
      <c r="D32" s="77">
        <v>807340166</v>
      </c>
      <c r="E32" s="78">
        <v>187628300</v>
      </c>
      <c r="F32" s="79">
        <f t="shared" si="0"/>
        <v>994968466</v>
      </c>
      <c r="G32" s="77">
        <v>847377139</v>
      </c>
      <c r="H32" s="78">
        <v>181739244</v>
      </c>
      <c r="I32" s="79">
        <f t="shared" si="1"/>
        <v>1029116383</v>
      </c>
      <c r="J32" s="77">
        <v>200759163</v>
      </c>
      <c r="K32" s="78">
        <v>44868216</v>
      </c>
      <c r="L32" s="78">
        <f t="shared" si="2"/>
        <v>245627379</v>
      </c>
      <c r="M32" s="95">
        <f t="shared" si="3"/>
        <v>0.24686951133986995</v>
      </c>
      <c r="N32" s="77">
        <v>203469665</v>
      </c>
      <c r="O32" s="78">
        <v>36563822</v>
      </c>
      <c r="P32" s="78">
        <f t="shared" si="4"/>
        <v>240033487</v>
      </c>
      <c r="Q32" s="95">
        <f t="shared" si="5"/>
        <v>0.24124733114908589</v>
      </c>
      <c r="R32" s="77">
        <v>192883356</v>
      </c>
      <c r="S32" s="78">
        <v>24379483</v>
      </c>
      <c r="T32" s="78">
        <f t="shared" si="6"/>
        <v>217262839</v>
      </c>
      <c r="U32" s="95">
        <f t="shared" si="7"/>
        <v>0.21111590738323713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597112184</v>
      </c>
      <c r="AA32" s="78">
        <f t="shared" si="11"/>
        <v>105811521</v>
      </c>
      <c r="AB32" s="78">
        <f t="shared" si="12"/>
        <v>702923705</v>
      </c>
      <c r="AC32" s="95">
        <f t="shared" si="13"/>
        <v>0.68303616249008836</v>
      </c>
      <c r="AD32" s="77">
        <v>173586676</v>
      </c>
      <c r="AE32" s="78">
        <v>41938190</v>
      </c>
      <c r="AF32" s="78">
        <f t="shared" si="14"/>
        <v>215524866</v>
      </c>
      <c r="AG32" s="78">
        <v>924293437</v>
      </c>
      <c r="AH32" s="78">
        <v>974067565</v>
      </c>
      <c r="AI32" s="79">
        <v>640495819</v>
      </c>
      <c r="AJ32" s="114">
        <f t="shared" si="15"/>
        <v>0.65754763017902151</v>
      </c>
      <c r="AK32" s="115">
        <f t="shared" si="16"/>
        <v>8.0639094330767769E-3</v>
      </c>
    </row>
    <row r="33" spans="1:37" ht="13" x14ac:dyDescent="0.3">
      <c r="A33" s="55" t="s">
        <v>101</v>
      </c>
      <c r="B33" s="56" t="s">
        <v>595</v>
      </c>
      <c r="C33" s="57" t="s">
        <v>596</v>
      </c>
      <c r="D33" s="77">
        <v>1962972691</v>
      </c>
      <c r="E33" s="78">
        <v>402928895</v>
      </c>
      <c r="F33" s="79">
        <f t="shared" si="0"/>
        <v>2365901586</v>
      </c>
      <c r="G33" s="77">
        <v>1902752216</v>
      </c>
      <c r="H33" s="78">
        <v>393357464</v>
      </c>
      <c r="I33" s="79">
        <f t="shared" si="1"/>
        <v>2296109680</v>
      </c>
      <c r="J33" s="77">
        <v>467560972</v>
      </c>
      <c r="K33" s="78">
        <v>34813312</v>
      </c>
      <c r="L33" s="78">
        <f t="shared" si="2"/>
        <v>502374284</v>
      </c>
      <c r="M33" s="95">
        <f t="shared" si="3"/>
        <v>0.2123394679528314</v>
      </c>
      <c r="N33" s="77">
        <v>488401710</v>
      </c>
      <c r="O33" s="78">
        <v>83363215</v>
      </c>
      <c r="P33" s="78">
        <f t="shared" si="4"/>
        <v>571764925</v>
      </c>
      <c r="Q33" s="95">
        <f t="shared" si="5"/>
        <v>0.24166893854899338</v>
      </c>
      <c r="R33" s="77">
        <v>483438012</v>
      </c>
      <c r="S33" s="78">
        <v>91586254</v>
      </c>
      <c r="T33" s="78">
        <f t="shared" si="6"/>
        <v>575024266</v>
      </c>
      <c r="U33" s="95">
        <f t="shared" si="7"/>
        <v>0.25043414563715438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1439400694</v>
      </c>
      <c r="AA33" s="78">
        <f t="shared" si="11"/>
        <v>209762781</v>
      </c>
      <c r="AB33" s="78">
        <f t="shared" si="12"/>
        <v>1649163475</v>
      </c>
      <c r="AC33" s="95">
        <f t="shared" si="13"/>
        <v>0.71824246435823569</v>
      </c>
      <c r="AD33" s="77">
        <v>426317010</v>
      </c>
      <c r="AE33" s="78">
        <v>51625543</v>
      </c>
      <c r="AF33" s="78">
        <f t="shared" si="14"/>
        <v>477942553</v>
      </c>
      <c r="AG33" s="78">
        <v>2133311340</v>
      </c>
      <c r="AH33" s="78">
        <v>2150440293</v>
      </c>
      <c r="AI33" s="79">
        <v>1496579207</v>
      </c>
      <c r="AJ33" s="114">
        <f t="shared" si="15"/>
        <v>0.69594083215032099</v>
      </c>
      <c r="AK33" s="115">
        <f t="shared" si="16"/>
        <v>0.20312422986952572</v>
      </c>
    </row>
    <row r="34" spans="1:37" ht="13" x14ac:dyDescent="0.3">
      <c r="A34" s="55" t="s">
        <v>101</v>
      </c>
      <c r="B34" s="56" t="s">
        <v>97</v>
      </c>
      <c r="C34" s="57" t="s">
        <v>98</v>
      </c>
      <c r="D34" s="77">
        <v>3869688903</v>
      </c>
      <c r="E34" s="78">
        <v>907018426</v>
      </c>
      <c r="F34" s="79">
        <f t="shared" si="0"/>
        <v>4776707329</v>
      </c>
      <c r="G34" s="77">
        <v>3944363759</v>
      </c>
      <c r="H34" s="78">
        <v>1259307524</v>
      </c>
      <c r="I34" s="79">
        <f t="shared" si="1"/>
        <v>5203671283</v>
      </c>
      <c r="J34" s="77">
        <v>836021804</v>
      </c>
      <c r="K34" s="78">
        <v>159022097</v>
      </c>
      <c r="L34" s="78">
        <f t="shared" si="2"/>
        <v>995043901</v>
      </c>
      <c r="M34" s="95">
        <f t="shared" si="3"/>
        <v>0.20831167422775967</v>
      </c>
      <c r="N34" s="77">
        <v>685404179</v>
      </c>
      <c r="O34" s="78">
        <v>316299988</v>
      </c>
      <c r="P34" s="78">
        <f t="shared" si="4"/>
        <v>1001704167</v>
      </c>
      <c r="Q34" s="95">
        <f t="shared" si="5"/>
        <v>0.2097059957846959</v>
      </c>
      <c r="R34" s="77">
        <v>725546672</v>
      </c>
      <c r="S34" s="78">
        <v>189040441</v>
      </c>
      <c r="T34" s="78">
        <f t="shared" si="6"/>
        <v>914587113</v>
      </c>
      <c r="U34" s="95">
        <f t="shared" si="7"/>
        <v>0.17575804912733187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2246972655</v>
      </c>
      <c r="AA34" s="78">
        <f t="shared" si="11"/>
        <v>664362526</v>
      </c>
      <c r="AB34" s="78">
        <f t="shared" si="12"/>
        <v>2911335181</v>
      </c>
      <c r="AC34" s="95">
        <f t="shared" si="13"/>
        <v>0.55947715039401347</v>
      </c>
      <c r="AD34" s="77">
        <v>689234378</v>
      </c>
      <c r="AE34" s="78">
        <v>261408108</v>
      </c>
      <c r="AF34" s="78">
        <f t="shared" si="14"/>
        <v>950642486</v>
      </c>
      <c r="AG34" s="78">
        <v>4779230489</v>
      </c>
      <c r="AH34" s="78">
        <v>5355109826</v>
      </c>
      <c r="AI34" s="79">
        <v>3155593698</v>
      </c>
      <c r="AJ34" s="114">
        <f t="shared" si="15"/>
        <v>0.58926778358102716</v>
      </c>
      <c r="AK34" s="115">
        <f t="shared" si="16"/>
        <v>-3.7927373887642557E-2</v>
      </c>
    </row>
    <row r="35" spans="1:37" ht="13" x14ac:dyDescent="0.3">
      <c r="A35" s="55" t="s">
        <v>101</v>
      </c>
      <c r="B35" s="56" t="s">
        <v>597</v>
      </c>
      <c r="C35" s="57" t="s">
        <v>598</v>
      </c>
      <c r="D35" s="77">
        <v>1067512200</v>
      </c>
      <c r="E35" s="78">
        <v>81519000</v>
      </c>
      <c r="F35" s="79">
        <f t="shared" si="0"/>
        <v>1149031200</v>
      </c>
      <c r="G35" s="77">
        <v>1106284000</v>
      </c>
      <c r="H35" s="78">
        <v>84210300</v>
      </c>
      <c r="I35" s="79">
        <f t="shared" si="1"/>
        <v>1190494300</v>
      </c>
      <c r="J35" s="77">
        <v>415244070</v>
      </c>
      <c r="K35" s="78">
        <v>4966788</v>
      </c>
      <c r="L35" s="78">
        <f t="shared" si="2"/>
        <v>420210858</v>
      </c>
      <c r="M35" s="95">
        <f t="shared" si="3"/>
        <v>0.36570883192727927</v>
      </c>
      <c r="N35" s="77">
        <v>214709195</v>
      </c>
      <c r="O35" s="78">
        <v>6440267</v>
      </c>
      <c r="P35" s="78">
        <f t="shared" si="4"/>
        <v>221149462</v>
      </c>
      <c r="Q35" s="95">
        <f t="shared" si="5"/>
        <v>0.19246602006977703</v>
      </c>
      <c r="R35" s="77">
        <v>210913655</v>
      </c>
      <c r="S35" s="78">
        <v>10514541</v>
      </c>
      <c r="T35" s="78">
        <f t="shared" si="6"/>
        <v>221428196</v>
      </c>
      <c r="U35" s="95">
        <f t="shared" si="7"/>
        <v>0.18599685525583784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840866920</v>
      </c>
      <c r="AA35" s="78">
        <f t="shared" si="11"/>
        <v>21921596</v>
      </c>
      <c r="AB35" s="78">
        <f t="shared" si="12"/>
        <v>862788516</v>
      </c>
      <c r="AC35" s="95">
        <f t="shared" si="13"/>
        <v>0.72473132882702584</v>
      </c>
      <c r="AD35" s="77">
        <v>160469141</v>
      </c>
      <c r="AE35" s="78">
        <v>10718480</v>
      </c>
      <c r="AF35" s="78">
        <f t="shared" si="14"/>
        <v>171187621</v>
      </c>
      <c r="AG35" s="78">
        <v>1005980300</v>
      </c>
      <c r="AH35" s="78">
        <v>1049436000</v>
      </c>
      <c r="AI35" s="79">
        <v>729951301</v>
      </c>
      <c r="AJ35" s="114">
        <f t="shared" si="15"/>
        <v>0.69556533318849367</v>
      </c>
      <c r="AK35" s="115">
        <f t="shared" si="16"/>
        <v>0.29348252348223247</v>
      </c>
    </row>
    <row r="36" spans="1:37" ht="13" x14ac:dyDescent="0.3">
      <c r="A36" s="55" t="s">
        <v>101</v>
      </c>
      <c r="B36" s="56" t="s">
        <v>599</v>
      </c>
      <c r="C36" s="57" t="s">
        <v>600</v>
      </c>
      <c r="D36" s="77">
        <v>1072557106</v>
      </c>
      <c r="E36" s="78">
        <v>181908452</v>
      </c>
      <c r="F36" s="79">
        <f t="shared" si="0"/>
        <v>1254465558</v>
      </c>
      <c r="G36" s="77">
        <v>1088837082</v>
      </c>
      <c r="H36" s="78">
        <v>197991681</v>
      </c>
      <c r="I36" s="79">
        <f t="shared" si="1"/>
        <v>1286828763</v>
      </c>
      <c r="J36" s="77">
        <v>273484569</v>
      </c>
      <c r="K36" s="78">
        <v>26546808</v>
      </c>
      <c r="L36" s="78">
        <f t="shared" si="2"/>
        <v>300031377</v>
      </c>
      <c r="M36" s="95">
        <f t="shared" si="3"/>
        <v>0.23917067717533941</v>
      </c>
      <c r="N36" s="77">
        <v>229151919</v>
      </c>
      <c r="O36" s="78">
        <v>37927614</v>
      </c>
      <c r="P36" s="78">
        <f t="shared" si="4"/>
        <v>267079533</v>
      </c>
      <c r="Q36" s="95">
        <f t="shared" si="5"/>
        <v>0.21290304169514712</v>
      </c>
      <c r="R36" s="77">
        <v>333019391</v>
      </c>
      <c r="S36" s="78">
        <v>43027940</v>
      </c>
      <c r="T36" s="78">
        <f t="shared" si="6"/>
        <v>376047331</v>
      </c>
      <c r="U36" s="95">
        <f t="shared" si="7"/>
        <v>0.29222794967942445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835655879</v>
      </c>
      <c r="AA36" s="78">
        <f t="shared" si="11"/>
        <v>107502362</v>
      </c>
      <c r="AB36" s="78">
        <f t="shared" si="12"/>
        <v>943158241</v>
      </c>
      <c r="AC36" s="95">
        <f t="shared" si="13"/>
        <v>0.73293220366103984</v>
      </c>
      <c r="AD36" s="77">
        <v>257241554</v>
      </c>
      <c r="AE36" s="78">
        <v>39644546</v>
      </c>
      <c r="AF36" s="78">
        <f t="shared" si="14"/>
        <v>296886100</v>
      </c>
      <c r="AG36" s="78">
        <v>1156426031</v>
      </c>
      <c r="AH36" s="78">
        <v>1136052492</v>
      </c>
      <c r="AI36" s="79">
        <v>784602208</v>
      </c>
      <c r="AJ36" s="114">
        <f t="shared" si="15"/>
        <v>0.69063904487258498</v>
      </c>
      <c r="AK36" s="115">
        <f t="shared" si="16"/>
        <v>0.26663838758365577</v>
      </c>
    </row>
    <row r="37" spans="1:37" ht="13" x14ac:dyDescent="0.3">
      <c r="A37" s="55" t="s">
        <v>101</v>
      </c>
      <c r="B37" s="56" t="s">
        <v>601</v>
      </c>
      <c r="C37" s="57" t="s">
        <v>602</v>
      </c>
      <c r="D37" s="77">
        <v>1433458055</v>
      </c>
      <c r="E37" s="78">
        <v>172584854</v>
      </c>
      <c r="F37" s="79">
        <f t="shared" si="0"/>
        <v>1606042909</v>
      </c>
      <c r="G37" s="77">
        <v>1448659232</v>
      </c>
      <c r="H37" s="78">
        <v>137049828</v>
      </c>
      <c r="I37" s="79">
        <f t="shared" si="1"/>
        <v>1585709060</v>
      </c>
      <c r="J37" s="77">
        <v>451781895</v>
      </c>
      <c r="K37" s="78">
        <v>67813160</v>
      </c>
      <c r="L37" s="78">
        <f t="shared" si="2"/>
        <v>519595055</v>
      </c>
      <c r="M37" s="95">
        <f t="shared" si="3"/>
        <v>0.32352501423733754</v>
      </c>
      <c r="N37" s="77">
        <v>304734448</v>
      </c>
      <c r="O37" s="78">
        <v>15832359</v>
      </c>
      <c r="P37" s="78">
        <f t="shared" si="4"/>
        <v>320566807</v>
      </c>
      <c r="Q37" s="95">
        <f t="shared" si="5"/>
        <v>0.19960039996664872</v>
      </c>
      <c r="R37" s="77">
        <v>323337261</v>
      </c>
      <c r="S37" s="78">
        <v>23548674</v>
      </c>
      <c r="T37" s="78">
        <f t="shared" si="6"/>
        <v>346885935</v>
      </c>
      <c r="U37" s="95">
        <f t="shared" si="7"/>
        <v>0.21875761686068693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1079853604</v>
      </c>
      <c r="AA37" s="78">
        <f t="shared" si="11"/>
        <v>107194193</v>
      </c>
      <c r="AB37" s="78">
        <f t="shared" si="12"/>
        <v>1187047797</v>
      </c>
      <c r="AC37" s="95">
        <f t="shared" si="13"/>
        <v>0.74859116778963219</v>
      </c>
      <c r="AD37" s="77">
        <v>279828055</v>
      </c>
      <c r="AE37" s="78">
        <v>10399272</v>
      </c>
      <c r="AF37" s="78">
        <f t="shared" si="14"/>
        <v>290227327</v>
      </c>
      <c r="AG37" s="78">
        <v>1342462572</v>
      </c>
      <c r="AH37" s="78">
        <v>1377295771</v>
      </c>
      <c r="AI37" s="79">
        <v>1021674746</v>
      </c>
      <c r="AJ37" s="114">
        <f t="shared" si="15"/>
        <v>0.74179763527350584</v>
      </c>
      <c r="AK37" s="115">
        <f t="shared" si="16"/>
        <v>0.19522147892021202</v>
      </c>
    </row>
    <row r="38" spans="1:37" ht="13" x14ac:dyDescent="0.3">
      <c r="A38" s="55" t="s">
        <v>116</v>
      </c>
      <c r="B38" s="56" t="s">
        <v>603</v>
      </c>
      <c r="C38" s="57" t="s">
        <v>604</v>
      </c>
      <c r="D38" s="77">
        <v>554413098</v>
      </c>
      <c r="E38" s="78">
        <v>108921286</v>
      </c>
      <c r="F38" s="79">
        <f t="shared" si="0"/>
        <v>663334384</v>
      </c>
      <c r="G38" s="77">
        <v>554856393</v>
      </c>
      <c r="H38" s="78">
        <v>111005257</v>
      </c>
      <c r="I38" s="79">
        <f t="shared" si="1"/>
        <v>665861650</v>
      </c>
      <c r="J38" s="77">
        <v>149843949</v>
      </c>
      <c r="K38" s="78">
        <v>4429430</v>
      </c>
      <c r="L38" s="78">
        <f t="shared" si="2"/>
        <v>154273379</v>
      </c>
      <c r="M38" s="95">
        <f t="shared" si="3"/>
        <v>0.23257256478958582</v>
      </c>
      <c r="N38" s="77">
        <v>114193449</v>
      </c>
      <c r="O38" s="78">
        <v>206417</v>
      </c>
      <c r="P38" s="78">
        <f t="shared" si="4"/>
        <v>114399866</v>
      </c>
      <c r="Q38" s="95">
        <f t="shared" si="5"/>
        <v>0.17246183638205614</v>
      </c>
      <c r="R38" s="77">
        <v>147110159</v>
      </c>
      <c r="S38" s="78">
        <v>14357003</v>
      </c>
      <c r="T38" s="78">
        <f t="shared" si="6"/>
        <v>161467162</v>
      </c>
      <c r="U38" s="95">
        <f t="shared" si="7"/>
        <v>0.24249356003608258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411147557</v>
      </c>
      <c r="AA38" s="78">
        <f t="shared" si="11"/>
        <v>18992850</v>
      </c>
      <c r="AB38" s="78">
        <f t="shared" si="12"/>
        <v>430140407</v>
      </c>
      <c r="AC38" s="95">
        <f t="shared" si="13"/>
        <v>0.6459906603721659</v>
      </c>
      <c r="AD38" s="77">
        <v>118840340</v>
      </c>
      <c r="AE38" s="78">
        <v>15866726</v>
      </c>
      <c r="AF38" s="78">
        <f t="shared" si="14"/>
        <v>134707066</v>
      </c>
      <c r="AG38" s="78">
        <v>701343852</v>
      </c>
      <c r="AH38" s="78">
        <v>691761141</v>
      </c>
      <c r="AI38" s="79">
        <v>421004314</v>
      </c>
      <c r="AJ38" s="114">
        <f t="shared" si="15"/>
        <v>0.6085978078956592</v>
      </c>
      <c r="AK38" s="115">
        <f t="shared" si="16"/>
        <v>0.19865398894516795</v>
      </c>
    </row>
    <row r="39" spans="1:37" ht="14" x14ac:dyDescent="0.3">
      <c r="A39" s="58" t="s">
        <v>0</v>
      </c>
      <c r="B39" s="59" t="s">
        <v>605</v>
      </c>
      <c r="C39" s="60" t="s">
        <v>0</v>
      </c>
      <c r="D39" s="80">
        <f>SUM(D31:D38)</f>
        <v>11022337845</v>
      </c>
      <c r="E39" s="81">
        <f>SUM(E31:E38)</f>
        <v>2056229913</v>
      </c>
      <c r="F39" s="82">
        <f t="shared" si="0"/>
        <v>13078567758</v>
      </c>
      <c r="G39" s="80">
        <f>SUM(G31:G38)</f>
        <v>11144838929</v>
      </c>
      <c r="H39" s="81">
        <f>SUM(H31:H38)</f>
        <v>2381680450</v>
      </c>
      <c r="I39" s="82">
        <f t="shared" si="1"/>
        <v>13526519379</v>
      </c>
      <c r="J39" s="80">
        <f>SUM(J31:J38)</f>
        <v>2862649050</v>
      </c>
      <c r="K39" s="81">
        <f>SUM(K31:K38)</f>
        <v>348073339</v>
      </c>
      <c r="L39" s="81">
        <f t="shared" si="2"/>
        <v>3210722389</v>
      </c>
      <c r="M39" s="96">
        <f t="shared" si="3"/>
        <v>0.24549495391313322</v>
      </c>
      <c r="N39" s="80">
        <f>SUM(N31:N38)</f>
        <v>2302905705</v>
      </c>
      <c r="O39" s="81">
        <f>SUM(O31:O38)</f>
        <v>499215543</v>
      </c>
      <c r="P39" s="81">
        <f t="shared" si="4"/>
        <v>2802121248</v>
      </c>
      <c r="Q39" s="96">
        <f t="shared" si="5"/>
        <v>0.21425291361020604</v>
      </c>
      <c r="R39" s="80">
        <f>SUM(R31:R38)</f>
        <v>2474940383</v>
      </c>
      <c r="S39" s="81">
        <f>SUM(S31:S38)</f>
        <v>396656511</v>
      </c>
      <c r="T39" s="81">
        <f t="shared" si="6"/>
        <v>2871596894</v>
      </c>
      <c r="U39" s="96">
        <f t="shared" si="7"/>
        <v>0.21229385132572764</v>
      </c>
      <c r="V39" s="80">
        <f>SUM(V31:V38)</f>
        <v>0</v>
      </c>
      <c r="W39" s="81">
        <f>SUM(W31:W38)</f>
        <v>0</v>
      </c>
      <c r="X39" s="81">
        <f t="shared" si="8"/>
        <v>0</v>
      </c>
      <c r="Y39" s="96">
        <f t="shared" si="9"/>
        <v>0</v>
      </c>
      <c r="Z39" s="80">
        <f t="shared" si="10"/>
        <v>7640495138</v>
      </c>
      <c r="AA39" s="81">
        <f t="shared" si="11"/>
        <v>1243945393</v>
      </c>
      <c r="AB39" s="81">
        <f t="shared" si="12"/>
        <v>8884440531</v>
      </c>
      <c r="AC39" s="96">
        <f t="shared" si="13"/>
        <v>0.65681645677402756</v>
      </c>
      <c r="AD39" s="80">
        <f>SUM(AD31:AD38)</f>
        <v>2158658845</v>
      </c>
      <c r="AE39" s="81">
        <f>SUM(AE31:AE38)</f>
        <v>435531410</v>
      </c>
      <c r="AF39" s="81">
        <f t="shared" si="14"/>
        <v>2594190255</v>
      </c>
      <c r="AG39" s="81">
        <f>SUM(AG31:AG38)</f>
        <v>12327759171</v>
      </c>
      <c r="AH39" s="81">
        <f>SUM(AH31:AH38)</f>
        <v>13018874238</v>
      </c>
      <c r="AI39" s="82">
        <f>SUM(AI31:AI38)</f>
        <v>8418189286</v>
      </c>
      <c r="AJ39" s="116">
        <f t="shared" si="15"/>
        <v>0.64661422578525718</v>
      </c>
      <c r="AK39" s="117">
        <f t="shared" si="16"/>
        <v>0.10693380659546103</v>
      </c>
    </row>
    <row r="40" spans="1:37" ht="13" x14ac:dyDescent="0.3">
      <c r="A40" s="55" t="s">
        <v>101</v>
      </c>
      <c r="B40" s="56" t="s">
        <v>606</v>
      </c>
      <c r="C40" s="57" t="s">
        <v>607</v>
      </c>
      <c r="D40" s="77">
        <v>114559000</v>
      </c>
      <c r="E40" s="78">
        <v>43260170</v>
      </c>
      <c r="F40" s="79">
        <f t="shared" si="0"/>
        <v>157819170</v>
      </c>
      <c r="G40" s="77">
        <v>116728921</v>
      </c>
      <c r="H40" s="78">
        <v>42213207</v>
      </c>
      <c r="I40" s="79">
        <f t="shared" si="1"/>
        <v>158942128</v>
      </c>
      <c r="J40" s="77">
        <v>28074011</v>
      </c>
      <c r="K40" s="78">
        <v>21521239</v>
      </c>
      <c r="L40" s="78">
        <f t="shared" si="2"/>
        <v>49595250</v>
      </c>
      <c r="M40" s="95">
        <f t="shared" si="3"/>
        <v>0.31425364865370919</v>
      </c>
      <c r="N40" s="77">
        <v>19387201</v>
      </c>
      <c r="O40" s="78">
        <v>2473063</v>
      </c>
      <c r="P40" s="78">
        <f t="shared" si="4"/>
        <v>21860264</v>
      </c>
      <c r="Q40" s="95">
        <f t="shared" si="5"/>
        <v>0.13851463038362197</v>
      </c>
      <c r="R40" s="77">
        <v>14616103</v>
      </c>
      <c r="S40" s="78">
        <v>1782998</v>
      </c>
      <c r="T40" s="78">
        <f t="shared" si="6"/>
        <v>16399101</v>
      </c>
      <c r="U40" s="95">
        <f t="shared" si="7"/>
        <v>0.10317655366989928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62077315</v>
      </c>
      <c r="AA40" s="78">
        <f t="shared" si="11"/>
        <v>25777300</v>
      </c>
      <c r="AB40" s="78">
        <f t="shared" si="12"/>
        <v>87854615</v>
      </c>
      <c r="AC40" s="95">
        <f t="shared" si="13"/>
        <v>0.55274593404210615</v>
      </c>
      <c r="AD40" s="77">
        <v>23845602</v>
      </c>
      <c r="AE40" s="78">
        <v>2896888</v>
      </c>
      <c r="AF40" s="78">
        <f t="shared" si="14"/>
        <v>26742490</v>
      </c>
      <c r="AG40" s="78">
        <v>129429757</v>
      </c>
      <c r="AH40" s="78">
        <v>151475567</v>
      </c>
      <c r="AI40" s="79">
        <v>107480204</v>
      </c>
      <c r="AJ40" s="114">
        <f t="shared" si="15"/>
        <v>0.70955472310593826</v>
      </c>
      <c r="AK40" s="115">
        <f t="shared" si="16"/>
        <v>-0.38677733449652596</v>
      </c>
    </row>
    <row r="41" spans="1:37" ht="13" x14ac:dyDescent="0.3">
      <c r="A41" s="55" t="s">
        <v>101</v>
      </c>
      <c r="B41" s="56" t="s">
        <v>608</v>
      </c>
      <c r="C41" s="57" t="s">
        <v>609</v>
      </c>
      <c r="D41" s="77">
        <v>110343200</v>
      </c>
      <c r="E41" s="78">
        <v>20497115</v>
      </c>
      <c r="F41" s="79">
        <f t="shared" si="0"/>
        <v>130840315</v>
      </c>
      <c r="G41" s="77">
        <v>113174143</v>
      </c>
      <c r="H41" s="78">
        <v>23891040</v>
      </c>
      <c r="I41" s="79">
        <f t="shared" si="1"/>
        <v>137065183</v>
      </c>
      <c r="J41" s="77">
        <v>26935232</v>
      </c>
      <c r="K41" s="78">
        <v>6996025</v>
      </c>
      <c r="L41" s="78">
        <f t="shared" si="2"/>
        <v>33931257</v>
      </c>
      <c r="M41" s="95">
        <f t="shared" si="3"/>
        <v>0.25933334844080741</v>
      </c>
      <c r="N41" s="77">
        <v>16890217</v>
      </c>
      <c r="O41" s="78">
        <v>3327276</v>
      </c>
      <c r="P41" s="78">
        <f t="shared" si="4"/>
        <v>20217493</v>
      </c>
      <c r="Q41" s="95">
        <f t="shared" si="5"/>
        <v>0.15452036323819612</v>
      </c>
      <c r="R41" s="77">
        <v>35995859</v>
      </c>
      <c r="S41" s="78">
        <v>2211779</v>
      </c>
      <c r="T41" s="78">
        <f t="shared" si="6"/>
        <v>38207638</v>
      </c>
      <c r="U41" s="95">
        <f t="shared" si="7"/>
        <v>0.27875524012542269</v>
      </c>
      <c r="V41" s="77">
        <v>0</v>
      </c>
      <c r="W41" s="78">
        <v>0</v>
      </c>
      <c r="X41" s="78">
        <f t="shared" si="8"/>
        <v>0</v>
      </c>
      <c r="Y41" s="95">
        <f t="shared" si="9"/>
        <v>0</v>
      </c>
      <c r="Z41" s="77">
        <f t="shared" si="10"/>
        <v>79821308</v>
      </c>
      <c r="AA41" s="78">
        <f t="shared" si="11"/>
        <v>12535080</v>
      </c>
      <c r="AB41" s="78">
        <f t="shared" si="12"/>
        <v>92356388</v>
      </c>
      <c r="AC41" s="95">
        <f t="shared" si="13"/>
        <v>0.67381362632405339</v>
      </c>
      <c r="AD41" s="77">
        <v>18797521</v>
      </c>
      <c r="AE41" s="78">
        <v>2781611</v>
      </c>
      <c r="AF41" s="78">
        <f t="shared" si="14"/>
        <v>21579132</v>
      </c>
      <c r="AG41" s="78">
        <v>135316830</v>
      </c>
      <c r="AH41" s="78">
        <v>135960723</v>
      </c>
      <c r="AI41" s="79">
        <v>91176237</v>
      </c>
      <c r="AJ41" s="114">
        <f t="shared" si="15"/>
        <v>0.6706071796926234</v>
      </c>
      <c r="AK41" s="115">
        <f t="shared" si="16"/>
        <v>0.77058270925818517</v>
      </c>
    </row>
    <row r="42" spans="1:37" ht="13" x14ac:dyDescent="0.3">
      <c r="A42" s="55" t="s">
        <v>101</v>
      </c>
      <c r="B42" s="56" t="s">
        <v>610</v>
      </c>
      <c r="C42" s="57" t="s">
        <v>611</v>
      </c>
      <c r="D42" s="77">
        <v>554321962</v>
      </c>
      <c r="E42" s="78">
        <v>62018291</v>
      </c>
      <c r="F42" s="79">
        <f t="shared" si="0"/>
        <v>616340253</v>
      </c>
      <c r="G42" s="77">
        <v>526655067</v>
      </c>
      <c r="H42" s="78">
        <v>64096001</v>
      </c>
      <c r="I42" s="79">
        <f t="shared" si="1"/>
        <v>590751068</v>
      </c>
      <c r="J42" s="77">
        <v>121585947</v>
      </c>
      <c r="K42" s="78">
        <v>3316026</v>
      </c>
      <c r="L42" s="78">
        <f t="shared" si="2"/>
        <v>124901973</v>
      </c>
      <c r="M42" s="95">
        <f t="shared" si="3"/>
        <v>0.20265100712154849</v>
      </c>
      <c r="N42" s="77">
        <v>105300269</v>
      </c>
      <c r="O42" s="78">
        <v>6239128</v>
      </c>
      <c r="P42" s="78">
        <f t="shared" si="4"/>
        <v>111539397</v>
      </c>
      <c r="Q42" s="95">
        <f t="shared" si="5"/>
        <v>0.18097048903927421</v>
      </c>
      <c r="R42" s="77">
        <v>132496283</v>
      </c>
      <c r="S42" s="78">
        <v>14085910</v>
      </c>
      <c r="T42" s="78">
        <f t="shared" si="6"/>
        <v>146582193</v>
      </c>
      <c r="U42" s="95">
        <f t="shared" si="7"/>
        <v>0.2481285281400456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359382499</v>
      </c>
      <c r="AA42" s="78">
        <f t="shared" si="11"/>
        <v>23641064</v>
      </c>
      <c r="AB42" s="78">
        <f t="shared" si="12"/>
        <v>383023563</v>
      </c>
      <c r="AC42" s="95">
        <f t="shared" si="13"/>
        <v>0.64836711052717044</v>
      </c>
      <c r="AD42" s="77">
        <v>93323172</v>
      </c>
      <c r="AE42" s="78">
        <v>2166715</v>
      </c>
      <c r="AF42" s="78">
        <f t="shared" si="14"/>
        <v>95489887</v>
      </c>
      <c r="AG42" s="78">
        <v>525004184</v>
      </c>
      <c r="AH42" s="78">
        <v>510899836</v>
      </c>
      <c r="AI42" s="79">
        <v>330334225</v>
      </c>
      <c r="AJ42" s="114">
        <f t="shared" si="15"/>
        <v>0.64657336276772659</v>
      </c>
      <c r="AK42" s="115">
        <f t="shared" si="16"/>
        <v>0.53505462835032991</v>
      </c>
    </row>
    <row r="43" spans="1:37" ht="13" x14ac:dyDescent="0.3">
      <c r="A43" s="55" t="s">
        <v>116</v>
      </c>
      <c r="B43" s="56" t="s">
        <v>612</v>
      </c>
      <c r="C43" s="57" t="s">
        <v>613</v>
      </c>
      <c r="D43" s="77">
        <v>124602908</v>
      </c>
      <c r="E43" s="78">
        <v>2056957</v>
      </c>
      <c r="F43" s="79">
        <f t="shared" si="0"/>
        <v>126659865</v>
      </c>
      <c r="G43" s="77">
        <v>123607193</v>
      </c>
      <c r="H43" s="78">
        <v>4953618</v>
      </c>
      <c r="I43" s="79">
        <f t="shared" si="1"/>
        <v>128560811</v>
      </c>
      <c r="J43" s="77">
        <v>30426488</v>
      </c>
      <c r="K43" s="78">
        <v>264173</v>
      </c>
      <c r="L43" s="78">
        <f t="shared" si="2"/>
        <v>30690661</v>
      </c>
      <c r="M43" s="95">
        <f t="shared" si="3"/>
        <v>0.24230770339128341</v>
      </c>
      <c r="N43" s="77">
        <v>44608753</v>
      </c>
      <c r="O43" s="78">
        <v>32227</v>
      </c>
      <c r="P43" s="78">
        <f t="shared" si="4"/>
        <v>44640980</v>
      </c>
      <c r="Q43" s="95">
        <f t="shared" si="5"/>
        <v>0.35244771498848509</v>
      </c>
      <c r="R43" s="77">
        <v>29128444</v>
      </c>
      <c r="S43" s="78">
        <v>43171</v>
      </c>
      <c r="T43" s="78">
        <f t="shared" si="6"/>
        <v>29171615</v>
      </c>
      <c r="U43" s="95">
        <f t="shared" si="7"/>
        <v>0.22690907729261292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104163685</v>
      </c>
      <c r="AA43" s="78">
        <f t="shared" si="11"/>
        <v>339571</v>
      </c>
      <c r="AB43" s="78">
        <f t="shared" si="12"/>
        <v>104503256</v>
      </c>
      <c r="AC43" s="95">
        <f t="shared" si="13"/>
        <v>0.8128702299490006</v>
      </c>
      <c r="AD43" s="77">
        <v>45565762</v>
      </c>
      <c r="AE43" s="78">
        <v>2068587</v>
      </c>
      <c r="AF43" s="78">
        <f t="shared" si="14"/>
        <v>47634349</v>
      </c>
      <c r="AG43" s="78">
        <v>125187100</v>
      </c>
      <c r="AH43" s="78">
        <v>130238291</v>
      </c>
      <c r="AI43" s="79">
        <v>113074597</v>
      </c>
      <c r="AJ43" s="114">
        <f t="shared" si="15"/>
        <v>0.86821315092348683</v>
      </c>
      <c r="AK43" s="115">
        <f t="shared" si="16"/>
        <v>-0.38759286917094216</v>
      </c>
    </row>
    <row r="44" spans="1:37" ht="14" x14ac:dyDescent="0.3">
      <c r="A44" s="58" t="s">
        <v>0</v>
      </c>
      <c r="B44" s="59" t="s">
        <v>614</v>
      </c>
      <c r="C44" s="60" t="s">
        <v>0</v>
      </c>
      <c r="D44" s="80">
        <f>SUM(D40:D43)</f>
        <v>903827070</v>
      </c>
      <c r="E44" s="81">
        <f>SUM(E40:E43)</f>
        <v>127832533</v>
      </c>
      <c r="F44" s="82">
        <f t="shared" si="0"/>
        <v>1031659603</v>
      </c>
      <c r="G44" s="80">
        <f>SUM(G40:G43)</f>
        <v>880165324</v>
      </c>
      <c r="H44" s="81">
        <f>SUM(H40:H43)</f>
        <v>135153866</v>
      </c>
      <c r="I44" s="82">
        <f t="shared" si="1"/>
        <v>1015319190</v>
      </c>
      <c r="J44" s="80">
        <f>SUM(J40:J43)</f>
        <v>207021678</v>
      </c>
      <c r="K44" s="81">
        <f>SUM(K40:K43)</f>
        <v>32097463</v>
      </c>
      <c r="L44" s="81">
        <f t="shared" si="2"/>
        <v>239119141</v>
      </c>
      <c r="M44" s="96">
        <f t="shared" si="3"/>
        <v>0.23178104512831255</v>
      </c>
      <c r="N44" s="80">
        <f>SUM(N40:N43)</f>
        <v>186186440</v>
      </c>
      <c r="O44" s="81">
        <f>SUM(O40:O43)</f>
        <v>12071694</v>
      </c>
      <c r="P44" s="81">
        <f t="shared" si="4"/>
        <v>198258134</v>
      </c>
      <c r="Q44" s="96">
        <f t="shared" si="5"/>
        <v>0.19217398202224653</v>
      </c>
      <c r="R44" s="80">
        <f>SUM(R40:R43)</f>
        <v>212236689</v>
      </c>
      <c r="S44" s="81">
        <f>SUM(S40:S43)</f>
        <v>18123858</v>
      </c>
      <c r="T44" s="81">
        <f t="shared" si="6"/>
        <v>230360547</v>
      </c>
      <c r="U44" s="96">
        <f t="shared" si="7"/>
        <v>0.22688485480117834</v>
      </c>
      <c r="V44" s="80">
        <f>SUM(V40:V43)</f>
        <v>0</v>
      </c>
      <c r="W44" s="81">
        <f>SUM(W40:W43)</f>
        <v>0</v>
      </c>
      <c r="X44" s="81">
        <f t="shared" si="8"/>
        <v>0</v>
      </c>
      <c r="Y44" s="96">
        <f t="shared" si="9"/>
        <v>0</v>
      </c>
      <c r="Z44" s="80">
        <f t="shared" si="10"/>
        <v>605444807</v>
      </c>
      <c r="AA44" s="81">
        <f t="shared" si="11"/>
        <v>62293015</v>
      </c>
      <c r="AB44" s="81">
        <f t="shared" si="12"/>
        <v>667737822</v>
      </c>
      <c r="AC44" s="96">
        <f t="shared" si="13"/>
        <v>0.65766295818756271</v>
      </c>
      <c r="AD44" s="80">
        <f>SUM(AD40:AD43)</f>
        <v>181532057</v>
      </c>
      <c r="AE44" s="81">
        <f>SUM(AE40:AE43)</f>
        <v>9913801</v>
      </c>
      <c r="AF44" s="81">
        <f t="shared" si="14"/>
        <v>191445858</v>
      </c>
      <c r="AG44" s="81">
        <f>SUM(AG40:AG43)</f>
        <v>914937871</v>
      </c>
      <c r="AH44" s="81">
        <f>SUM(AH40:AH43)</f>
        <v>928574417</v>
      </c>
      <c r="AI44" s="82">
        <f>SUM(AI40:AI43)</f>
        <v>642065263</v>
      </c>
      <c r="AJ44" s="116">
        <f t="shared" si="15"/>
        <v>0.69145267330792726</v>
      </c>
      <c r="AK44" s="117">
        <f t="shared" si="16"/>
        <v>0.20326733315901779</v>
      </c>
    </row>
    <row r="45" spans="1:37" ht="14" x14ac:dyDescent="0.3">
      <c r="A45" s="61" t="s">
        <v>0</v>
      </c>
      <c r="B45" s="62" t="s">
        <v>615</v>
      </c>
      <c r="C45" s="63" t="s">
        <v>0</v>
      </c>
      <c r="D45" s="83">
        <f>SUM(D9,D11:D16,D18:D23,D25:D29,D31:D38,D40:D43)</f>
        <v>104186848271</v>
      </c>
      <c r="E45" s="84">
        <f>SUM(E9,E11:E16,E18:E23,E25:E29,E31:E38,E40:E43)</f>
        <v>18392897447</v>
      </c>
      <c r="F45" s="85">
        <f t="shared" si="0"/>
        <v>122579745718</v>
      </c>
      <c r="G45" s="83">
        <f>SUM(G9,G11:G16,G18:G23,G25:G29,G31:G38,G40:G43)</f>
        <v>105267008713</v>
      </c>
      <c r="H45" s="84">
        <f>SUM(H9,H11:H16,H18:H23,H25:H29,H31:H38,H40:H43)</f>
        <v>19277534682</v>
      </c>
      <c r="I45" s="85">
        <f t="shared" si="1"/>
        <v>124544543395</v>
      </c>
      <c r="J45" s="83">
        <f>SUM(J9,J11:J16,J18:J23,J25:J29,J31:J38,J40:J43)</f>
        <v>27371717679</v>
      </c>
      <c r="K45" s="84">
        <f>SUM(K9,K11:K16,K18:K23,K25:K29,K31:K38,K40:K43)</f>
        <v>2444791691</v>
      </c>
      <c r="L45" s="84">
        <f t="shared" si="2"/>
        <v>29816509370</v>
      </c>
      <c r="M45" s="97">
        <f t="shared" si="3"/>
        <v>0.24324172966220836</v>
      </c>
      <c r="N45" s="83">
        <f>SUM(N9,N11:N16,N18:N23,N25:N29,N31:N38,N40:N43)</f>
        <v>26616749992</v>
      </c>
      <c r="O45" s="84">
        <f>SUM(O9,O11:O16,O18:O23,O25:O29,O31:O38,O40:O43)</f>
        <v>4450895059</v>
      </c>
      <c r="P45" s="84">
        <f t="shared" si="4"/>
        <v>31067645051</v>
      </c>
      <c r="Q45" s="97">
        <f t="shared" si="5"/>
        <v>0.25344843774168418</v>
      </c>
      <c r="R45" s="83">
        <f>SUM(R9,R11:R16,R18:R23,R25:R29,R31:R38,R40:R43)</f>
        <v>26566751493</v>
      </c>
      <c r="S45" s="84">
        <f>SUM(S9,S11:S16,S18:S23,S25:S29,S31:S38,S40:S43)</f>
        <v>3273485212</v>
      </c>
      <c r="T45" s="84">
        <f t="shared" si="6"/>
        <v>29840236705</v>
      </c>
      <c r="U45" s="97">
        <f t="shared" si="7"/>
        <v>0.23959489425690869</v>
      </c>
      <c r="V45" s="83">
        <f>SUM(V9,V11:V16,V18:V23,V25:V29,V31:V38,V40:V43)</f>
        <v>0</v>
      </c>
      <c r="W45" s="84">
        <f>SUM(W9,W11:W16,W18:W23,W25:W29,W31:W38,W40:W43)</f>
        <v>0</v>
      </c>
      <c r="X45" s="84">
        <f t="shared" si="8"/>
        <v>0</v>
      </c>
      <c r="Y45" s="97">
        <f t="shared" si="9"/>
        <v>0</v>
      </c>
      <c r="Z45" s="83">
        <f t="shared" si="10"/>
        <v>80555219164</v>
      </c>
      <c r="AA45" s="84">
        <f t="shared" si="11"/>
        <v>10169171962</v>
      </c>
      <c r="AB45" s="84">
        <f t="shared" si="12"/>
        <v>90724391126</v>
      </c>
      <c r="AC45" s="97">
        <f t="shared" si="13"/>
        <v>0.72844934553465346</v>
      </c>
      <c r="AD45" s="83">
        <f>SUM(AD9,AD11:AD16,AD18:AD23,AD25:AD29,AD31:AD38,AD40:AD43)</f>
        <v>24127871737</v>
      </c>
      <c r="AE45" s="84">
        <f>SUM(AE9,AE11:AE16,AE18:AE23,AE25:AE29,AE31:AE38,AE40:AE43)</f>
        <v>2547396755</v>
      </c>
      <c r="AF45" s="84">
        <f t="shared" si="14"/>
        <v>26675268492</v>
      </c>
      <c r="AG45" s="84">
        <f>SUM(AG9,AG11:AG16,AG18:AG23,AG25:AG29,AG31:AG38,AG40:AG43)</f>
        <v>111961273834</v>
      </c>
      <c r="AH45" s="84">
        <f>SUM(AH9,AH11:AH16,AH18:AH23,AH25:AH29,AH31:AH38,AH40:AH43)</f>
        <v>113789978163</v>
      </c>
      <c r="AI45" s="85">
        <f>SUM(AI9,AI11:AI16,AI18:AI23,AI25:AI29,AI31:AI38,AI40:AI43)</f>
        <v>82191017744</v>
      </c>
      <c r="AJ45" s="118">
        <f t="shared" si="15"/>
        <v>0.72230453921227022</v>
      </c>
      <c r="AK45" s="119">
        <f t="shared" si="16"/>
        <v>0.11864803587447237</v>
      </c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1"/>
  <sheetViews>
    <sheetView showGridLines="0" view="pageBreakPreview" topLeftCell="A8" zoomScale="60" zoomScaleNormal="100" workbookViewId="0">
      <selection activeCell="AJ9" sqref="AJ9:AK81"/>
    </sheetView>
  </sheetViews>
  <sheetFormatPr defaultRowHeight="12.5" x14ac:dyDescent="0.25"/>
  <cols>
    <col min="1" max="1" width="4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6.5" customHeight="1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43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44</v>
      </c>
      <c r="C9" s="32" t="s">
        <v>45</v>
      </c>
      <c r="D9" s="64">
        <v>10953568905</v>
      </c>
      <c r="E9" s="65">
        <v>1159708535</v>
      </c>
      <c r="F9" s="66">
        <f>$D9       +$E9</f>
        <v>12113277440</v>
      </c>
      <c r="G9" s="64">
        <v>10923507107</v>
      </c>
      <c r="H9" s="65">
        <v>1549219884</v>
      </c>
      <c r="I9" s="67">
        <f>$G9       +$H9</f>
        <v>12472726991</v>
      </c>
      <c r="J9" s="64">
        <v>3064923077</v>
      </c>
      <c r="K9" s="65">
        <v>118909850</v>
      </c>
      <c r="L9" s="65">
        <f>$J9       +$K9</f>
        <v>3183832927</v>
      </c>
      <c r="M9" s="90">
        <f>IF(($F9       =0),0,($L9       /$F9       ))</f>
        <v>0.26283827335502685</v>
      </c>
      <c r="N9" s="100">
        <v>2848808606</v>
      </c>
      <c r="O9" s="101">
        <v>374188417</v>
      </c>
      <c r="P9" s="102">
        <f>$N9       +$O9</f>
        <v>3222997023</v>
      </c>
      <c r="Q9" s="90">
        <f>IF(($F9       =0),0,($P9       /$F9       ))</f>
        <v>0.26607142773409476</v>
      </c>
      <c r="R9" s="100">
        <v>2690982673</v>
      </c>
      <c r="S9" s="102">
        <v>167069144</v>
      </c>
      <c r="T9" s="102">
        <f>$R9       +$S9</f>
        <v>2858051817</v>
      </c>
      <c r="U9" s="90">
        <f>IF(($I9       =0),0,($T9       /$I9       ))</f>
        <v>0.2291441012909444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8604714356</v>
      </c>
      <c r="AA9" s="65">
        <f>$K9       +$O9       +$S9</f>
        <v>660167411</v>
      </c>
      <c r="AB9" s="65">
        <f>$Z9       +$AA9</f>
        <v>9264881767</v>
      </c>
      <c r="AC9" s="90">
        <f>IF(($I9       =0),0,($AB9       /$I9       ))</f>
        <v>0.74281123716451913</v>
      </c>
      <c r="AD9" s="64">
        <v>2615269148</v>
      </c>
      <c r="AE9" s="65">
        <v>197303859</v>
      </c>
      <c r="AF9" s="65">
        <f>$AD9       +$AE9</f>
        <v>2812573007</v>
      </c>
      <c r="AG9" s="65">
        <v>11365926102</v>
      </c>
      <c r="AH9" s="65">
        <v>11727941372</v>
      </c>
      <c r="AI9" s="65">
        <v>8598593944</v>
      </c>
      <c r="AJ9" s="90">
        <f>IF(($AH9       =0),0,($AI9       /$AH9       ))</f>
        <v>0.73317163441222566</v>
      </c>
      <c r="AK9" s="90">
        <f>IF(($AF9       =0),0,(($T9       /$AF9       )-1))</f>
        <v>1.6169823818550144E-2</v>
      </c>
    </row>
    <row r="10" spans="1:37" s="7" customFormat="1" ht="13" x14ac:dyDescent="0.3">
      <c r="A10" s="23" t="s">
        <v>23</v>
      </c>
      <c r="B10" s="31" t="s">
        <v>46</v>
      </c>
      <c r="C10" s="32" t="s">
        <v>47</v>
      </c>
      <c r="D10" s="64">
        <v>71161511559</v>
      </c>
      <c r="E10" s="65">
        <v>12937677817</v>
      </c>
      <c r="F10" s="67">
        <f t="shared" ref="F10:F17" si="0">$D10      +$E10</f>
        <v>84099189376</v>
      </c>
      <c r="G10" s="64">
        <v>71830364714</v>
      </c>
      <c r="H10" s="65">
        <v>13558630132</v>
      </c>
      <c r="I10" s="67">
        <f t="shared" ref="I10:I17" si="1">$G10      +$H10</f>
        <v>85388994846</v>
      </c>
      <c r="J10" s="64">
        <v>18845091882</v>
      </c>
      <c r="K10" s="65">
        <v>1817080435</v>
      </c>
      <c r="L10" s="65">
        <f t="shared" ref="L10:L17" si="2">$J10      +$K10</f>
        <v>20662172317</v>
      </c>
      <c r="M10" s="90">
        <f t="shared" ref="M10:M17" si="3">IF(($F10      =0),0,($L10      /$F10      ))</f>
        <v>0.24568812696423581</v>
      </c>
      <c r="N10" s="100">
        <v>18779300445</v>
      </c>
      <c r="O10" s="101">
        <v>3272580207</v>
      </c>
      <c r="P10" s="102">
        <f t="shared" ref="P10:P17" si="4">$N10      +$O10</f>
        <v>22051880652</v>
      </c>
      <c r="Q10" s="90">
        <f t="shared" ref="Q10:Q17" si="5">IF(($F10      =0),0,($P10      /$F10      ))</f>
        <v>0.26221276109342745</v>
      </c>
      <c r="R10" s="100">
        <v>18583736579</v>
      </c>
      <c r="S10" s="102">
        <v>2414760312</v>
      </c>
      <c r="T10" s="102">
        <f t="shared" ref="T10:T17" si="6">$R10      +$S10</f>
        <v>20998496891</v>
      </c>
      <c r="U10" s="90">
        <f t="shared" ref="U10:U17" si="7">IF(($I10      =0),0,($T10      /$I10      ))</f>
        <v>0.24591572870568418</v>
      </c>
      <c r="V10" s="100">
        <v>0</v>
      </c>
      <c r="W10" s="102">
        <v>0</v>
      </c>
      <c r="X10" s="102">
        <f t="shared" ref="X10:X17" si="8">$V10      +$W10</f>
        <v>0</v>
      </c>
      <c r="Y10" s="90">
        <f t="shared" ref="Y10:Y17" si="9">IF(($I10      =0),0,($X10      /$I10      ))</f>
        <v>0</v>
      </c>
      <c r="Z10" s="64">
        <f t="shared" ref="Z10:Z17" si="10">$J10      +$N10      +$R10</f>
        <v>56208128906</v>
      </c>
      <c r="AA10" s="65">
        <f t="shared" ref="AA10:AA17" si="11">$K10      +$O10      +$S10</f>
        <v>7504420954</v>
      </c>
      <c r="AB10" s="65">
        <f t="shared" ref="AB10:AB17" si="12">$Z10      +$AA10</f>
        <v>63712549860</v>
      </c>
      <c r="AC10" s="90">
        <f t="shared" ref="AC10:AC17" si="13">IF(($I10      =0),0,($AB10      /$I10      ))</f>
        <v>0.7461447458762841</v>
      </c>
      <c r="AD10" s="64">
        <v>16924932764</v>
      </c>
      <c r="AE10" s="65">
        <v>1707310768</v>
      </c>
      <c r="AF10" s="65">
        <f t="shared" ref="AF10:AF17" si="14">$AD10      +$AE10</f>
        <v>18632243532</v>
      </c>
      <c r="AG10" s="65">
        <v>76354180680</v>
      </c>
      <c r="AH10" s="65">
        <v>77081887337</v>
      </c>
      <c r="AI10" s="65">
        <v>57101866811</v>
      </c>
      <c r="AJ10" s="90">
        <f t="shared" ref="AJ10:AJ17" si="15">IF(($AH10      =0),0,($AI10      /$AH10      ))</f>
        <v>0.74079487132109423</v>
      </c>
      <c r="AK10" s="90">
        <f t="shared" ref="AK10:AK17" si="16">IF(($AF10      =0),0,(($T10      /$AF10      )-1))</f>
        <v>0.12699776894479031</v>
      </c>
    </row>
    <row r="11" spans="1:37" s="7" customFormat="1" ht="13" x14ac:dyDescent="0.3">
      <c r="A11" s="23" t="s">
        <v>23</v>
      </c>
      <c r="B11" s="31" t="s">
        <v>48</v>
      </c>
      <c r="C11" s="32" t="s">
        <v>49</v>
      </c>
      <c r="D11" s="64">
        <v>65495404835</v>
      </c>
      <c r="E11" s="65">
        <v>3197115099</v>
      </c>
      <c r="F11" s="67">
        <f t="shared" si="0"/>
        <v>68692519934</v>
      </c>
      <c r="G11" s="64">
        <v>66325379864</v>
      </c>
      <c r="H11" s="65">
        <v>3355376752</v>
      </c>
      <c r="I11" s="67">
        <f t="shared" si="1"/>
        <v>69680756616</v>
      </c>
      <c r="J11" s="64">
        <v>18177798348</v>
      </c>
      <c r="K11" s="65">
        <v>137679154</v>
      </c>
      <c r="L11" s="65">
        <f t="shared" si="2"/>
        <v>18315477502</v>
      </c>
      <c r="M11" s="90">
        <f t="shared" si="3"/>
        <v>0.26662986770026154</v>
      </c>
      <c r="N11" s="100">
        <v>16364837326</v>
      </c>
      <c r="O11" s="101">
        <v>1217581037</v>
      </c>
      <c r="P11" s="102">
        <f t="shared" si="4"/>
        <v>17582418363</v>
      </c>
      <c r="Q11" s="90">
        <f t="shared" si="5"/>
        <v>0.25595826707031921</v>
      </c>
      <c r="R11" s="100">
        <v>14949498773</v>
      </c>
      <c r="S11" s="102">
        <v>291204805</v>
      </c>
      <c r="T11" s="102">
        <f t="shared" si="6"/>
        <v>15240703578</v>
      </c>
      <c r="U11" s="90">
        <f t="shared" si="7"/>
        <v>0.21872184399473715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49492134447</v>
      </c>
      <c r="AA11" s="65">
        <f t="shared" si="11"/>
        <v>1646464996</v>
      </c>
      <c r="AB11" s="65">
        <f t="shared" si="12"/>
        <v>51138599443</v>
      </c>
      <c r="AC11" s="90">
        <f t="shared" si="13"/>
        <v>0.73389845240655183</v>
      </c>
      <c r="AD11" s="64">
        <v>12698423329</v>
      </c>
      <c r="AE11" s="65">
        <v>970394272</v>
      </c>
      <c r="AF11" s="65">
        <f t="shared" si="14"/>
        <v>13668817601</v>
      </c>
      <c r="AG11" s="65">
        <v>63583292870</v>
      </c>
      <c r="AH11" s="65">
        <v>63071804689</v>
      </c>
      <c r="AI11" s="65">
        <v>44453574271</v>
      </c>
      <c r="AJ11" s="90">
        <f t="shared" si="15"/>
        <v>0.70480897907068918</v>
      </c>
      <c r="AK11" s="90">
        <f t="shared" si="16"/>
        <v>0.11499794809501318</v>
      </c>
    </row>
    <row r="12" spans="1:37" s="7" customFormat="1" ht="13" x14ac:dyDescent="0.3">
      <c r="A12" s="23" t="s">
        <v>23</v>
      </c>
      <c r="B12" s="31" t="s">
        <v>50</v>
      </c>
      <c r="C12" s="32" t="s">
        <v>51</v>
      </c>
      <c r="D12" s="64">
        <v>60395849010</v>
      </c>
      <c r="E12" s="65">
        <v>7296796000</v>
      </c>
      <c r="F12" s="67">
        <f t="shared" si="0"/>
        <v>67692645010</v>
      </c>
      <c r="G12" s="64">
        <v>61441526116</v>
      </c>
      <c r="H12" s="65">
        <v>7700746500</v>
      </c>
      <c r="I12" s="67">
        <f t="shared" si="1"/>
        <v>69142272616</v>
      </c>
      <c r="J12" s="64">
        <v>17002418441</v>
      </c>
      <c r="K12" s="65">
        <v>682501393</v>
      </c>
      <c r="L12" s="65">
        <f t="shared" si="2"/>
        <v>17684919834</v>
      </c>
      <c r="M12" s="90">
        <f t="shared" si="3"/>
        <v>0.26125319569633404</v>
      </c>
      <c r="N12" s="100">
        <v>16110473646</v>
      </c>
      <c r="O12" s="101">
        <v>976833193</v>
      </c>
      <c r="P12" s="102">
        <f t="shared" si="4"/>
        <v>17087306839</v>
      </c>
      <c r="Q12" s="90">
        <f t="shared" si="5"/>
        <v>0.25242486589903157</v>
      </c>
      <c r="R12" s="100">
        <v>15869408217</v>
      </c>
      <c r="S12" s="102">
        <v>1413389476</v>
      </c>
      <c r="T12" s="102">
        <f t="shared" si="6"/>
        <v>17282797693</v>
      </c>
      <c r="U12" s="90">
        <f t="shared" si="7"/>
        <v>0.24995993101043429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48982300304</v>
      </c>
      <c r="AA12" s="65">
        <f t="shared" si="11"/>
        <v>3072724062</v>
      </c>
      <c r="AB12" s="65">
        <f t="shared" si="12"/>
        <v>52055024366</v>
      </c>
      <c r="AC12" s="90">
        <f t="shared" si="13"/>
        <v>0.7528682873225967</v>
      </c>
      <c r="AD12" s="64">
        <v>14291418626</v>
      </c>
      <c r="AE12" s="65">
        <v>1240294391</v>
      </c>
      <c r="AF12" s="65">
        <f t="shared" si="14"/>
        <v>15531713017</v>
      </c>
      <c r="AG12" s="65">
        <v>63741421310</v>
      </c>
      <c r="AH12" s="65">
        <v>63866552797</v>
      </c>
      <c r="AI12" s="65">
        <v>47929124365</v>
      </c>
      <c r="AJ12" s="90">
        <f t="shared" si="15"/>
        <v>0.75045735625254184</v>
      </c>
      <c r="AK12" s="90">
        <f t="shared" si="16"/>
        <v>0.11274253355591735</v>
      </c>
    </row>
    <row r="13" spans="1:37" s="7" customFormat="1" ht="13" x14ac:dyDescent="0.3">
      <c r="A13" s="23" t="s">
        <v>23</v>
      </c>
      <c r="B13" s="31" t="s">
        <v>52</v>
      </c>
      <c r="C13" s="32" t="s">
        <v>53</v>
      </c>
      <c r="D13" s="64">
        <v>84820301496</v>
      </c>
      <c r="E13" s="65">
        <v>8700420163</v>
      </c>
      <c r="F13" s="67">
        <f t="shared" si="0"/>
        <v>93520721659</v>
      </c>
      <c r="G13" s="64">
        <v>84848272511</v>
      </c>
      <c r="H13" s="65">
        <v>8424388186</v>
      </c>
      <c r="I13" s="67">
        <f t="shared" si="1"/>
        <v>93272660697</v>
      </c>
      <c r="J13" s="64">
        <v>24573156673</v>
      </c>
      <c r="K13" s="65">
        <v>712504000</v>
      </c>
      <c r="L13" s="65">
        <f t="shared" si="2"/>
        <v>25285660673</v>
      </c>
      <c r="M13" s="90">
        <f t="shared" si="3"/>
        <v>0.27037495246452287</v>
      </c>
      <c r="N13" s="100">
        <v>23993560323</v>
      </c>
      <c r="O13" s="101">
        <v>1508931000</v>
      </c>
      <c r="P13" s="102">
        <f t="shared" si="4"/>
        <v>25502491323</v>
      </c>
      <c r="Q13" s="90">
        <f t="shared" si="5"/>
        <v>0.27269348301212298</v>
      </c>
      <c r="R13" s="100">
        <v>23578503300</v>
      </c>
      <c r="S13" s="102">
        <v>1196434000</v>
      </c>
      <c r="T13" s="102">
        <f t="shared" si="6"/>
        <v>24774937300</v>
      </c>
      <c r="U13" s="90">
        <f t="shared" si="7"/>
        <v>0.26561842575159705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72145220296</v>
      </c>
      <c r="AA13" s="65">
        <f t="shared" si="11"/>
        <v>3417869000</v>
      </c>
      <c r="AB13" s="65">
        <f t="shared" si="12"/>
        <v>75563089296</v>
      </c>
      <c r="AC13" s="90">
        <f t="shared" si="13"/>
        <v>0.81013116524540607</v>
      </c>
      <c r="AD13" s="64">
        <v>21450175496</v>
      </c>
      <c r="AE13" s="65">
        <v>1087934138</v>
      </c>
      <c r="AF13" s="65">
        <f t="shared" si="14"/>
        <v>22538109634</v>
      </c>
      <c r="AG13" s="65">
        <v>83783677404</v>
      </c>
      <c r="AH13" s="65">
        <v>85047422319</v>
      </c>
      <c r="AI13" s="65">
        <v>69257213996</v>
      </c>
      <c r="AJ13" s="90">
        <f t="shared" si="15"/>
        <v>0.81433642675525986</v>
      </c>
      <c r="AK13" s="90">
        <f t="shared" si="16"/>
        <v>9.9246463094030846E-2</v>
      </c>
    </row>
    <row r="14" spans="1:37" s="7" customFormat="1" ht="13" x14ac:dyDescent="0.3">
      <c r="A14" s="23" t="s">
        <v>23</v>
      </c>
      <c r="B14" s="31" t="s">
        <v>54</v>
      </c>
      <c r="C14" s="32" t="s">
        <v>55</v>
      </c>
      <c r="D14" s="64">
        <v>11640586868</v>
      </c>
      <c r="E14" s="65">
        <v>1343987464</v>
      </c>
      <c r="F14" s="67">
        <f t="shared" si="0"/>
        <v>12984574332</v>
      </c>
      <c r="G14" s="64">
        <v>11630928880</v>
      </c>
      <c r="H14" s="65">
        <v>1417041824</v>
      </c>
      <c r="I14" s="67">
        <f t="shared" si="1"/>
        <v>13047970704</v>
      </c>
      <c r="J14" s="64">
        <v>3230436845</v>
      </c>
      <c r="K14" s="65">
        <v>104526439</v>
      </c>
      <c r="L14" s="65">
        <f t="shared" si="2"/>
        <v>3334963284</v>
      </c>
      <c r="M14" s="90">
        <f t="shared" si="3"/>
        <v>0.2568404014432038</v>
      </c>
      <c r="N14" s="100">
        <v>2572519387</v>
      </c>
      <c r="O14" s="101">
        <v>302537509</v>
      </c>
      <c r="P14" s="102">
        <f t="shared" si="4"/>
        <v>2875056896</v>
      </c>
      <c r="Q14" s="90">
        <f t="shared" si="5"/>
        <v>0.22142095863046735</v>
      </c>
      <c r="R14" s="100">
        <v>2599389873</v>
      </c>
      <c r="S14" s="102">
        <v>194404164</v>
      </c>
      <c r="T14" s="102">
        <f t="shared" si="6"/>
        <v>2793794037</v>
      </c>
      <c r="U14" s="90">
        <f t="shared" si="7"/>
        <v>0.2141171298111155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8402346105</v>
      </c>
      <c r="AA14" s="65">
        <f t="shared" si="11"/>
        <v>601468112</v>
      </c>
      <c r="AB14" s="65">
        <f t="shared" si="12"/>
        <v>9003814217</v>
      </c>
      <c r="AC14" s="90">
        <f t="shared" si="13"/>
        <v>0.69005475420325557</v>
      </c>
      <c r="AD14" s="64">
        <v>2636328987</v>
      </c>
      <c r="AE14" s="65">
        <v>110318465</v>
      </c>
      <c r="AF14" s="65">
        <f t="shared" si="14"/>
        <v>2746647452</v>
      </c>
      <c r="AG14" s="65">
        <v>12000005710</v>
      </c>
      <c r="AH14" s="65">
        <v>12183180484</v>
      </c>
      <c r="AI14" s="65">
        <v>8531264259</v>
      </c>
      <c r="AJ14" s="90">
        <f t="shared" si="15"/>
        <v>0.70024935362354601</v>
      </c>
      <c r="AK14" s="90">
        <f t="shared" si="16"/>
        <v>1.7165138891658493E-2</v>
      </c>
    </row>
    <row r="15" spans="1:37" s="7" customFormat="1" ht="13" x14ac:dyDescent="0.3">
      <c r="A15" s="23" t="s">
        <v>23</v>
      </c>
      <c r="B15" s="31" t="s">
        <v>56</v>
      </c>
      <c r="C15" s="32" t="s">
        <v>57</v>
      </c>
      <c r="D15" s="64">
        <v>19555749200</v>
      </c>
      <c r="E15" s="65">
        <v>2091286000</v>
      </c>
      <c r="F15" s="67">
        <f t="shared" si="0"/>
        <v>21647035200</v>
      </c>
      <c r="G15" s="64">
        <v>19124493110</v>
      </c>
      <c r="H15" s="65">
        <v>2115186310</v>
      </c>
      <c r="I15" s="67">
        <f t="shared" si="1"/>
        <v>21239679420</v>
      </c>
      <c r="J15" s="64">
        <v>7018760036</v>
      </c>
      <c r="K15" s="65">
        <v>84255285</v>
      </c>
      <c r="L15" s="65">
        <f t="shared" si="2"/>
        <v>7103015321</v>
      </c>
      <c r="M15" s="90">
        <f t="shared" si="3"/>
        <v>0.32812878324325911</v>
      </c>
      <c r="N15" s="100">
        <v>0</v>
      </c>
      <c r="O15" s="101">
        <v>0</v>
      </c>
      <c r="P15" s="102">
        <f t="shared" si="4"/>
        <v>0</v>
      </c>
      <c r="Q15" s="90">
        <f t="shared" si="5"/>
        <v>0</v>
      </c>
      <c r="R15" s="100">
        <v>0</v>
      </c>
      <c r="S15" s="102">
        <v>0</v>
      </c>
      <c r="T15" s="102">
        <f t="shared" si="6"/>
        <v>0</v>
      </c>
      <c r="U15" s="90">
        <f t="shared" si="7"/>
        <v>0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7018760036</v>
      </c>
      <c r="AA15" s="65">
        <f t="shared" si="11"/>
        <v>84255285</v>
      </c>
      <c r="AB15" s="65">
        <f t="shared" si="12"/>
        <v>7103015321</v>
      </c>
      <c r="AC15" s="90">
        <f t="shared" si="13"/>
        <v>0.33442196468895669</v>
      </c>
      <c r="AD15" s="64">
        <v>3462823292</v>
      </c>
      <c r="AE15" s="65">
        <v>223198141</v>
      </c>
      <c r="AF15" s="65">
        <f t="shared" si="14"/>
        <v>3686021433</v>
      </c>
      <c r="AG15" s="65">
        <v>20026347580</v>
      </c>
      <c r="AH15" s="65">
        <v>19829049895</v>
      </c>
      <c r="AI15" s="65">
        <v>14691932853</v>
      </c>
      <c r="AJ15" s="90">
        <f t="shared" si="15"/>
        <v>0.74092974352264096</v>
      </c>
      <c r="AK15" s="90">
        <f t="shared" si="16"/>
        <v>-1</v>
      </c>
    </row>
    <row r="16" spans="1:37" s="7" customFormat="1" ht="13" x14ac:dyDescent="0.3">
      <c r="A16" s="23" t="s">
        <v>23</v>
      </c>
      <c r="B16" s="31" t="s">
        <v>58</v>
      </c>
      <c r="C16" s="32" t="s">
        <v>59</v>
      </c>
      <c r="D16" s="64">
        <v>53380626144</v>
      </c>
      <c r="E16" s="65">
        <v>2459328252</v>
      </c>
      <c r="F16" s="67">
        <f t="shared" si="0"/>
        <v>55839954396</v>
      </c>
      <c r="G16" s="64">
        <v>53435452010</v>
      </c>
      <c r="H16" s="65">
        <v>2768835586</v>
      </c>
      <c r="I16" s="67">
        <f t="shared" si="1"/>
        <v>56204287596</v>
      </c>
      <c r="J16" s="64">
        <v>14478023180</v>
      </c>
      <c r="K16" s="65">
        <v>443827692</v>
      </c>
      <c r="L16" s="65">
        <f t="shared" si="2"/>
        <v>14921850872</v>
      </c>
      <c r="M16" s="90">
        <f t="shared" si="3"/>
        <v>0.26722534130631204</v>
      </c>
      <c r="N16" s="100">
        <v>13142658049</v>
      </c>
      <c r="O16" s="101">
        <v>685581791</v>
      </c>
      <c r="P16" s="102">
        <f t="shared" si="4"/>
        <v>13828239840</v>
      </c>
      <c r="Q16" s="90">
        <f t="shared" si="5"/>
        <v>0.24764060052653916</v>
      </c>
      <c r="R16" s="100">
        <v>13509208834</v>
      </c>
      <c r="S16" s="102">
        <v>306283111</v>
      </c>
      <c r="T16" s="102">
        <f t="shared" si="6"/>
        <v>13815491945</v>
      </c>
      <c r="U16" s="90">
        <f t="shared" si="7"/>
        <v>0.24580850564829923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41129890063</v>
      </c>
      <c r="AA16" s="65">
        <f t="shared" si="11"/>
        <v>1435692594</v>
      </c>
      <c r="AB16" s="65">
        <f t="shared" si="12"/>
        <v>42565582657</v>
      </c>
      <c r="AC16" s="90">
        <f t="shared" si="13"/>
        <v>0.75733693064422625</v>
      </c>
      <c r="AD16" s="64">
        <v>12009436632</v>
      </c>
      <c r="AE16" s="65">
        <v>840087426</v>
      </c>
      <c r="AF16" s="65">
        <f t="shared" si="14"/>
        <v>12849524058</v>
      </c>
      <c r="AG16" s="65">
        <v>50751811546</v>
      </c>
      <c r="AH16" s="65">
        <v>51463640291</v>
      </c>
      <c r="AI16" s="65">
        <v>39337939160</v>
      </c>
      <c r="AJ16" s="90">
        <f t="shared" si="15"/>
        <v>0.7643831438577704</v>
      </c>
      <c r="AK16" s="90">
        <f t="shared" si="16"/>
        <v>7.5175382577582495E-2</v>
      </c>
    </row>
    <row r="17" spans="1:37" s="7" customFormat="1" ht="13" x14ac:dyDescent="0.3">
      <c r="A17" s="23" t="s">
        <v>0</v>
      </c>
      <c r="B17" s="40" t="s">
        <v>100</v>
      </c>
      <c r="C17" s="32" t="s">
        <v>0</v>
      </c>
      <c r="D17" s="68">
        <f>SUM(D9:D16)</f>
        <v>377403598017</v>
      </c>
      <c r="E17" s="69">
        <f>SUM(E9:E16)</f>
        <v>39186319330</v>
      </c>
      <c r="F17" s="70">
        <f t="shared" si="0"/>
        <v>416589917347</v>
      </c>
      <c r="G17" s="68">
        <f>SUM(G9:G16)</f>
        <v>379559924312</v>
      </c>
      <c r="H17" s="69">
        <f>SUM(H9:H16)</f>
        <v>40889425174</v>
      </c>
      <c r="I17" s="70">
        <f t="shared" si="1"/>
        <v>420449349486</v>
      </c>
      <c r="J17" s="68">
        <f>SUM(J9:J16)</f>
        <v>106390608482</v>
      </c>
      <c r="K17" s="69">
        <f>SUM(K9:K16)</f>
        <v>4101284248</v>
      </c>
      <c r="L17" s="69">
        <f t="shared" si="2"/>
        <v>110491892730</v>
      </c>
      <c r="M17" s="91">
        <f t="shared" si="3"/>
        <v>0.2652293973739297</v>
      </c>
      <c r="N17" s="106">
        <f>SUM(N9:N16)</f>
        <v>93812157782</v>
      </c>
      <c r="O17" s="107">
        <f>SUM(O9:O16)</f>
        <v>8338233154</v>
      </c>
      <c r="P17" s="108">
        <f t="shared" si="4"/>
        <v>102150390936</v>
      </c>
      <c r="Q17" s="91">
        <f t="shared" si="5"/>
        <v>0.24520610481053356</v>
      </c>
      <c r="R17" s="106">
        <f>SUM(R9:R16)</f>
        <v>91780728249</v>
      </c>
      <c r="S17" s="108">
        <f>SUM(S9:S16)</f>
        <v>5983545012</v>
      </c>
      <c r="T17" s="108">
        <f t="shared" si="6"/>
        <v>97764273261</v>
      </c>
      <c r="U17" s="91">
        <f t="shared" si="7"/>
        <v>0.23252330722004202</v>
      </c>
      <c r="V17" s="106">
        <f>SUM(V9:V16)</f>
        <v>0</v>
      </c>
      <c r="W17" s="108">
        <f>SUM(W9:W16)</f>
        <v>0</v>
      </c>
      <c r="X17" s="108">
        <f t="shared" si="8"/>
        <v>0</v>
      </c>
      <c r="Y17" s="91">
        <f t="shared" si="9"/>
        <v>0</v>
      </c>
      <c r="Z17" s="68">
        <f t="shared" si="10"/>
        <v>291983494513</v>
      </c>
      <c r="AA17" s="69">
        <f t="shared" si="11"/>
        <v>18423062414</v>
      </c>
      <c r="AB17" s="69">
        <f t="shared" si="12"/>
        <v>310406556927</v>
      </c>
      <c r="AC17" s="91">
        <f t="shared" si="13"/>
        <v>0.73827336706900015</v>
      </c>
      <c r="AD17" s="68">
        <f>SUM(AD9:AD16)</f>
        <v>86088808274</v>
      </c>
      <c r="AE17" s="69">
        <f>SUM(AE9:AE16)</f>
        <v>6376841460</v>
      </c>
      <c r="AF17" s="69">
        <f t="shared" si="14"/>
        <v>92465649734</v>
      </c>
      <c r="AG17" s="69">
        <f>SUM(AG9:AG16)</f>
        <v>381606663202</v>
      </c>
      <c r="AH17" s="69">
        <f>SUM(AH9:AH16)</f>
        <v>384271479184</v>
      </c>
      <c r="AI17" s="69">
        <f>SUM(AI9:AI16)</f>
        <v>289901509659</v>
      </c>
      <c r="AJ17" s="91">
        <f t="shared" si="15"/>
        <v>0.75441849151700113</v>
      </c>
      <c r="AK17" s="91">
        <f t="shared" si="16"/>
        <v>5.7303696478019583E-2</v>
      </c>
    </row>
    <row r="18" spans="1:37" s="7" customFormat="1" ht="13" x14ac:dyDescent="0.3">
      <c r="A18" s="36"/>
      <c r="B18" s="41"/>
      <c r="C18" s="42"/>
      <c r="D18" s="86"/>
      <c r="E18" s="87"/>
      <c r="F18" s="88"/>
      <c r="G18" s="86"/>
      <c r="H18" s="87"/>
      <c r="I18" s="88"/>
      <c r="J18" s="86"/>
      <c r="K18" s="87"/>
      <c r="L18" s="87"/>
      <c r="M18" s="98"/>
      <c r="N18" s="109"/>
      <c r="O18" s="110"/>
      <c r="P18" s="111"/>
      <c r="Q18" s="98"/>
      <c r="R18" s="109"/>
      <c r="S18" s="111"/>
      <c r="T18" s="111"/>
      <c r="U18" s="98"/>
      <c r="V18" s="109"/>
      <c r="W18" s="111"/>
      <c r="X18" s="111"/>
      <c r="Y18" s="98"/>
      <c r="Z18" s="86"/>
      <c r="AA18" s="87"/>
      <c r="AB18" s="87"/>
      <c r="AC18" s="98"/>
      <c r="AD18" s="86"/>
      <c r="AE18" s="87"/>
      <c r="AF18" s="87"/>
      <c r="AG18" s="87"/>
      <c r="AH18" s="87"/>
      <c r="AI18" s="87"/>
      <c r="AJ18" s="98"/>
      <c r="AK18" s="98"/>
    </row>
    <row r="19" spans="1:37" ht="13" x14ac:dyDescent="0.3">
      <c r="A19" s="43"/>
      <c r="B19" s="44"/>
      <c r="C19" s="45"/>
      <c r="D19" s="89"/>
      <c r="E19" s="89"/>
      <c r="F19" s="89"/>
      <c r="G19" s="89"/>
      <c r="H19" s="89"/>
      <c r="I19" s="89"/>
      <c r="J19" s="89"/>
      <c r="K19" s="89"/>
      <c r="L19" s="89"/>
      <c r="M19" s="99"/>
      <c r="N19" s="112"/>
      <c r="O19" s="112"/>
      <c r="P19" s="112"/>
      <c r="Q19" s="113"/>
      <c r="R19" s="112"/>
      <c r="S19" s="112"/>
      <c r="T19" s="112"/>
      <c r="U19" s="113"/>
      <c r="V19" s="112"/>
      <c r="W19" s="112"/>
      <c r="X19" s="112"/>
      <c r="Y19" s="113"/>
      <c r="Z19" s="89"/>
      <c r="AA19" s="89"/>
      <c r="AB19" s="89"/>
      <c r="AC19" s="99"/>
      <c r="AD19" s="89"/>
      <c r="AE19" s="89"/>
      <c r="AF19" s="89"/>
      <c r="AG19" s="89"/>
      <c r="AH19" s="89"/>
      <c r="AI19" s="89"/>
      <c r="AJ19" s="99"/>
      <c r="AK19" s="99"/>
    </row>
    <row r="20" spans="1:37" x14ac:dyDescent="0.25">
      <c r="D20" s="76"/>
      <c r="E20" s="76"/>
      <c r="F20" s="76"/>
      <c r="G20" s="76"/>
      <c r="H20" s="76"/>
      <c r="I20" s="76"/>
      <c r="J20" s="76"/>
      <c r="K20" s="76"/>
      <c r="L20" s="76"/>
      <c r="M20" s="94"/>
      <c r="N20" s="76"/>
      <c r="O20" s="76"/>
      <c r="P20" s="76"/>
      <c r="Q20" s="94"/>
      <c r="R20" s="76"/>
      <c r="S20" s="76"/>
      <c r="T20" s="76"/>
      <c r="U20" s="94"/>
      <c r="V20" s="76"/>
      <c r="W20" s="76"/>
      <c r="X20" s="76"/>
      <c r="Y20" s="94"/>
      <c r="Z20" s="76"/>
      <c r="AA20" s="76"/>
      <c r="AB20" s="76"/>
      <c r="AC20" s="94"/>
      <c r="AD20" s="76"/>
      <c r="AE20" s="76"/>
      <c r="AF20" s="76"/>
      <c r="AG20" s="76"/>
      <c r="AH20" s="76"/>
      <c r="AI20" s="76"/>
      <c r="AJ20" s="94"/>
      <c r="AK20" s="94"/>
    </row>
    <row r="21" spans="1:37" x14ac:dyDescent="0.25">
      <c r="D21" s="76"/>
      <c r="E21" s="76"/>
      <c r="F21" s="76"/>
      <c r="G21" s="76"/>
      <c r="H21" s="76"/>
      <c r="I21" s="76"/>
      <c r="J21" s="76"/>
      <c r="K21" s="76"/>
      <c r="L21" s="76"/>
      <c r="M21" s="94"/>
      <c r="N21" s="76"/>
      <c r="O21" s="76"/>
      <c r="P21" s="76"/>
      <c r="Q21" s="94"/>
      <c r="R21" s="76"/>
      <c r="S21" s="76"/>
      <c r="T21" s="76"/>
      <c r="U21" s="94"/>
      <c r="V21" s="76"/>
      <c r="W21" s="76"/>
      <c r="X21" s="76"/>
      <c r="Y21" s="94"/>
      <c r="Z21" s="76"/>
      <c r="AA21" s="76"/>
      <c r="AB21" s="76"/>
      <c r="AC21" s="94"/>
      <c r="AD21" s="76"/>
      <c r="AE21" s="76"/>
      <c r="AF21" s="76"/>
      <c r="AG21" s="76"/>
      <c r="AH21" s="76"/>
      <c r="AI21" s="76"/>
      <c r="AJ21" s="94"/>
      <c r="AK21" s="94"/>
    </row>
    <row r="22" spans="1:37" x14ac:dyDescent="0.25">
      <c r="D22" s="76"/>
      <c r="E22" s="76"/>
      <c r="F22" s="76"/>
      <c r="G22" s="76"/>
      <c r="H22" s="76"/>
      <c r="I22" s="76"/>
      <c r="J22" s="76"/>
      <c r="K22" s="76"/>
      <c r="L22" s="76"/>
      <c r="M22" s="94"/>
      <c r="N22" s="76"/>
      <c r="O22" s="76"/>
      <c r="P22" s="76"/>
      <c r="Q22" s="94"/>
      <c r="R22" s="76"/>
      <c r="S22" s="76"/>
      <c r="T22" s="76"/>
      <c r="U22" s="94"/>
      <c r="V22" s="76"/>
      <c r="W22" s="76"/>
      <c r="X22" s="76"/>
      <c r="Y22" s="94"/>
      <c r="Z22" s="76"/>
      <c r="AA22" s="76"/>
      <c r="AB22" s="76"/>
      <c r="AC22" s="94"/>
      <c r="AD22" s="76"/>
      <c r="AE22" s="76"/>
      <c r="AF22" s="76"/>
      <c r="AG22" s="76"/>
      <c r="AH22" s="76"/>
      <c r="AI22" s="76"/>
      <c r="AJ22" s="94"/>
      <c r="AK22" s="94"/>
    </row>
    <row r="23" spans="1:37" x14ac:dyDescent="0.25">
      <c r="D23" s="76"/>
      <c r="E23" s="76"/>
      <c r="F23" s="76"/>
      <c r="G23" s="76"/>
      <c r="H23" s="76"/>
      <c r="I23" s="76"/>
      <c r="J23" s="76"/>
      <c r="K23" s="76"/>
      <c r="L23" s="76"/>
      <c r="M23" s="94"/>
      <c r="N23" s="76"/>
      <c r="O23" s="76"/>
      <c r="P23" s="76"/>
      <c r="Q23" s="94"/>
      <c r="R23" s="76"/>
      <c r="S23" s="76"/>
      <c r="T23" s="76"/>
      <c r="U23" s="94"/>
      <c r="V23" s="76"/>
      <c r="W23" s="76"/>
      <c r="X23" s="76"/>
      <c r="Y23" s="94"/>
      <c r="Z23" s="76"/>
      <c r="AA23" s="76"/>
      <c r="AB23" s="76"/>
      <c r="AC23" s="94"/>
      <c r="AD23" s="76"/>
      <c r="AE23" s="76"/>
      <c r="AF23" s="76"/>
      <c r="AG23" s="76"/>
      <c r="AH23" s="76"/>
      <c r="AI23" s="76"/>
      <c r="AJ23" s="94"/>
      <c r="AK23" s="94"/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1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2" width="10.7265625" customWidth="1"/>
    <col min="13" max="13" width="11.7265625" customWidth="1"/>
    <col min="14" max="16" width="10.7265625" customWidth="1"/>
    <col min="17" max="17" width="11.7265625" customWidth="1"/>
    <col min="18" max="21" width="10.7265625" customWidth="1"/>
    <col min="22" max="25" width="10.7265625" hidden="1" customWidth="1"/>
    <col min="26" max="28" width="10.7265625" customWidth="1"/>
    <col min="29" max="29" width="11.7265625" customWidth="1"/>
    <col min="30" max="32" width="10.7265625" customWidth="1"/>
    <col min="33" max="35" width="10.7265625" hidden="1" customWidth="1"/>
    <col min="36" max="36" width="11.7265625" customWidth="1"/>
    <col min="37" max="37" width="10.7265625" customWidth="1"/>
  </cols>
  <sheetData>
    <row r="1" spans="1:37" ht="14" x14ac:dyDescent="0.3">
      <c r="A1" s="1" t="s">
        <v>0</v>
      </c>
    </row>
    <row r="2" spans="1:37" ht="15.7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s="7" customFormat="1" ht="16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s="7" customFormat="1" ht="81.7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s="7" customFormat="1" ht="13" x14ac:dyDescent="0.3">
      <c r="A6" s="3" t="s">
        <v>0</v>
      </c>
      <c r="B6" s="18"/>
      <c r="C6" s="19"/>
      <c r="D6" s="20"/>
      <c r="E6" s="21"/>
      <c r="F6" s="22"/>
      <c r="G6" s="23"/>
      <c r="H6" s="21"/>
      <c r="I6" s="24"/>
      <c r="J6" s="23"/>
      <c r="K6" s="21"/>
      <c r="L6" s="21"/>
      <c r="M6" s="22"/>
      <c r="N6" s="20"/>
      <c r="O6" s="25"/>
      <c r="P6" s="21"/>
      <c r="Q6" s="22"/>
      <c r="R6" s="20"/>
      <c r="S6" s="21"/>
      <c r="T6" s="21"/>
      <c r="U6" s="22"/>
      <c r="V6" s="20"/>
      <c r="W6" s="21"/>
      <c r="X6" s="21"/>
      <c r="Y6" s="22"/>
      <c r="Z6" s="23"/>
      <c r="AA6" s="21"/>
      <c r="AB6" s="21"/>
      <c r="AC6" s="22"/>
      <c r="AD6" s="23"/>
      <c r="AE6" s="21"/>
      <c r="AF6" s="21"/>
      <c r="AG6" s="21"/>
      <c r="AH6" s="21"/>
      <c r="AI6" s="21"/>
      <c r="AJ6" s="22"/>
      <c r="AK6" s="22"/>
    </row>
    <row r="7" spans="1:37" s="7" customFormat="1" ht="13" x14ac:dyDescent="0.3">
      <c r="A7" s="26" t="s">
        <v>0</v>
      </c>
      <c r="B7" s="27" t="s">
        <v>60</v>
      </c>
      <c r="C7" s="19"/>
      <c r="D7" s="28"/>
      <c r="E7" s="29"/>
      <c r="F7" s="30"/>
      <c r="G7" s="23"/>
      <c r="H7" s="29"/>
      <c r="I7" s="24"/>
      <c r="J7" s="23"/>
      <c r="K7" s="29"/>
      <c r="L7" s="29"/>
      <c r="M7" s="30"/>
      <c r="N7" s="28"/>
      <c r="P7" s="29"/>
      <c r="Q7" s="30"/>
      <c r="R7" s="28"/>
      <c r="S7" s="29"/>
      <c r="T7" s="29"/>
      <c r="U7" s="30"/>
      <c r="V7" s="28"/>
      <c r="W7" s="29"/>
      <c r="X7" s="29"/>
      <c r="Y7" s="30"/>
      <c r="Z7" s="23"/>
      <c r="AA7" s="29"/>
      <c r="AB7" s="29"/>
      <c r="AC7" s="30"/>
      <c r="AD7" s="23"/>
      <c r="AE7" s="29"/>
      <c r="AF7" s="29"/>
      <c r="AG7" s="29"/>
      <c r="AH7" s="29"/>
      <c r="AI7" s="29"/>
      <c r="AJ7" s="30"/>
      <c r="AK7" s="30"/>
    </row>
    <row r="8" spans="1:37" s="7" customFormat="1" ht="13" x14ac:dyDescent="0.3">
      <c r="A8" s="26" t="s">
        <v>0</v>
      </c>
      <c r="B8" s="24"/>
      <c r="C8" s="19"/>
      <c r="D8" s="28"/>
      <c r="E8" s="29"/>
      <c r="F8" s="30"/>
      <c r="G8" s="23"/>
      <c r="H8" s="29"/>
      <c r="I8" s="24"/>
      <c r="J8" s="23"/>
      <c r="K8" s="29"/>
      <c r="L8" s="29"/>
      <c r="M8" s="30"/>
      <c r="N8" s="28"/>
      <c r="P8" s="29"/>
      <c r="Q8" s="30"/>
      <c r="R8" s="28"/>
      <c r="S8" s="29"/>
      <c r="T8" s="29"/>
      <c r="U8" s="30"/>
      <c r="V8" s="28"/>
      <c r="W8" s="29"/>
      <c r="X8" s="29"/>
      <c r="Y8" s="30"/>
      <c r="Z8" s="23"/>
      <c r="AA8" s="29"/>
      <c r="AB8" s="29"/>
      <c r="AC8" s="30"/>
      <c r="AD8" s="23"/>
      <c r="AE8" s="29"/>
      <c r="AF8" s="29"/>
      <c r="AG8" s="29"/>
      <c r="AH8" s="29"/>
      <c r="AI8" s="29"/>
      <c r="AJ8" s="30"/>
      <c r="AK8" s="30"/>
    </row>
    <row r="9" spans="1:37" s="7" customFormat="1" ht="13" x14ac:dyDescent="0.3">
      <c r="A9" s="23" t="s">
        <v>23</v>
      </c>
      <c r="B9" s="31" t="s">
        <v>61</v>
      </c>
      <c r="C9" s="32" t="s">
        <v>62</v>
      </c>
      <c r="D9" s="64">
        <v>4536590380</v>
      </c>
      <c r="E9" s="65">
        <v>140263000</v>
      </c>
      <c r="F9" s="66">
        <f>$D9       +$E9</f>
        <v>4676853380</v>
      </c>
      <c r="G9" s="64">
        <v>4420848379</v>
      </c>
      <c r="H9" s="65">
        <v>188200408</v>
      </c>
      <c r="I9" s="67">
        <f>$G9       +$H9</f>
        <v>4609048787</v>
      </c>
      <c r="J9" s="64">
        <v>1115570012</v>
      </c>
      <c r="K9" s="65">
        <v>59013224</v>
      </c>
      <c r="L9" s="65">
        <f>$J9       +$K9</f>
        <v>1174583236</v>
      </c>
      <c r="M9" s="90">
        <f>IF(($F9       =0),0,($L9       /$F9       ))</f>
        <v>0.25114818459414695</v>
      </c>
      <c r="N9" s="100">
        <v>981165778</v>
      </c>
      <c r="O9" s="101">
        <v>38642292</v>
      </c>
      <c r="P9" s="102">
        <f>$N9       +$O9</f>
        <v>1019808070</v>
      </c>
      <c r="Q9" s="90">
        <f>IF(($F9       =0),0,($P9       /$F9       ))</f>
        <v>0.21805431711010792</v>
      </c>
      <c r="R9" s="100">
        <v>956225428</v>
      </c>
      <c r="S9" s="102">
        <v>35793836</v>
      </c>
      <c r="T9" s="102">
        <f>$R9       +$S9</f>
        <v>992019264</v>
      </c>
      <c r="U9" s="90">
        <f>IF(($I9       =0),0,($T9       /$I9       ))</f>
        <v>0.21523297101953631</v>
      </c>
      <c r="V9" s="100">
        <v>0</v>
      </c>
      <c r="W9" s="102">
        <v>0</v>
      </c>
      <c r="X9" s="102">
        <f>$V9       +$W9</f>
        <v>0</v>
      </c>
      <c r="Y9" s="90">
        <f>IF(($I9       =0),0,($X9       /$I9       ))</f>
        <v>0</v>
      </c>
      <c r="Z9" s="64">
        <f>$J9       +$N9       +$R9</f>
        <v>3052961218</v>
      </c>
      <c r="AA9" s="65">
        <f>$K9       +$O9       +$S9</f>
        <v>133449352</v>
      </c>
      <c r="AB9" s="65">
        <f>$Z9       +$AA9</f>
        <v>3186410570</v>
      </c>
      <c r="AC9" s="90">
        <f>IF(($I9       =0),0,($AB9       /$I9       ))</f>
        <v>0.69133799993339062</v>
      </c>
      <c r="AD9" s="64">
        <v>929177470</v>
      </c>
      <c r="AE9" s="65">
        <v>29301143</v>
      </c>
      <c r="AF9" s="65">
        <f>$AD9       +$AE9</f>
        <v>958478613</v>
      </c>
      <c r="AG9" s="65">
        <v>4372451090</v>
      </c>
      <c r="AH9" s="65">
        <v>4316578031</v>
      </c>
      <c r="AI9" s="65">
        <v>3083326347</v>
      </c>
      <c r="AJ9" s="90">
        <f>IF(($AH9       =0),0,($AI9       /$AH9       ))</f>
        <v>0.71429876278309767</v>
      </c>
      <c r="AK9" s="90">
        <f>IF(($AF9       =0),0,(($T9       /$AF9       )-1))</f>
        <v>3.4993635272694501E-2</v>
      </c>
    </row>
    <row r="10" spans="1:37" s="7" customFormat="1" ht="13" x14ac:dyDescent="0.3">
      <c r="A10" s="23" t="s">
        <v>23</v>
      </c>
      <c r="B10" s="31" t="s">
        <v>63</v>
      </c>
      <c r="C10" s="32" t="s">
        <v>64</v>
      </c>
      <c r="D10" s="64">
        <v>9498043242</v>
      </c>
      <c r="E10" s="65">
        <v>379715545</v>
      </c>
      <c r="F10" s="67">
        <f t="shared" ref="F10:F28" si="0">$D10      +$E10</f>
        <v>9877758787</v>
      </c>
      <c r="G10" s="64">
        <v>9339360992</v>
      </c>
      <c r="H10" s="65">
        <v>459166452</v>
      </c>
      <c r="I10" s="67">
        <f t="shared" ref="I10:I28" si="1">$G10      +$H10</f>
        <v>9798527444</v>
      </c>
      <c r="J10" s="64">
        <v>2708462199</v>
      </c>
      <c r="K10" s="65">
        <v>37843949</v>
      </c>
      <c r="L10" s="65">
        <f t="shared" ref="L10:L28" si="2">$J10      +$K10</f>
        <v>2746306148</v>
      </c>
      <c r="M10" s="90">
        <f t="shared" ref="M10:M28" si="3">IF(($F10      =0),0,($L10      /$F10      ))</f>
        <v>0.2780292784244115</v>
      </c>
      <c r="N10" s="100">
        <v>2313343026</v>
      </c>
      <c r="O10" s="101">
        <v>69254576</v>
      </c>
      <c r="P10" s="102">
        <f t="shared" ref="P10:P28" si="4">$N10      +$O10</f>
        <v>2382597602</v>
      </c>
      <c r="Q10" s="90">
        <f t="shared" ref="Q10:Q28" si="5">IF(($F10      =0),0,($P10      /$F10      ))</f>
        <v>0.24120831996178205</v>
      </c>
      <c r="R10" s="100">
        <v>1961425664</v>
      </c>
      <c r="S10" s="102">
        <v>64823603</v>
      </c>
      <c r="T10" s="102">
        <f t="shared" ref="T10:T28" si="6">$R10      +$S10</f>
        <v>2026249267</v>
      </c>
      <c r="U10" s="90">
        <f t="shared" ref="U10:U28" si="7">IF(($I10      =0),0,($T10      /$I10      ))</f>
        <v>0.206791201900521</v>
      </c>
      <c r="V10" s="100">
        <v>0</v>
      </c>
      <c r="W10" s="102">
        <v>0</v>
      </c>
      <c r="X10" s="102">
        <f t="shared" ref="X10:X28" si="8">$V10      +$W10</f>
        <v>0</v>
      </c>
      <c r="Y10" s="90">
        <f t="shared" ref="Y10:Y28" si="9">IF(($I10      =0),0,($X10      /$I10      ))</f>
        <v>0</v>
      </c>
      <c r="Z10" s="64">
        <f t="shared" ref="Z10:Z28" si="10">$J10      +$N10      +$R10</f>
        <v>6983230889</v>
      </c>
      <c r="AA10" s="65">
        <f t="shared" ref="AA10:AA28" si="11">$K10      +$O10      +$S10</f>
        <v>171922128</v>
      </c>
      <c r="AB10" s="65">
        <f t="shared" ref="AB10:AB28" si="12">$Z10      +$AA10</f>
        <v>7155153017</v>
      </c>
      <c r="AC10" s="90">
        <f t="shared" ref="AC10:AC28" si="13">IF(($I10      =0),0,($AB10      /$I10      ))</f>
        <v>0.73022737935804471</v>
      </c>
      <c r="AD10" s="64">
        <v>2089036659</v>
      </c>
      <c r="AE10" s="65">
        <v>48377817</v>
      </c>
      <c r="AF10" s="65">
        <f t="shared" ref="AF10:AF28" si="14">$AD10      +$AE10</f>
        <v>2137414476</v>
      </c>
      <c r="AG10" s="65">
        <v>8819503220</v>
      </c>
      <c r="AH10" s="65">
        <v>8446257091</v>
      </c>
      <c r="AI10" s="65">
        <v>6739574105</v>
      </c>
      <c r="AJ10" s="90">
        <f t="shared" ref="AJ10:AJ28" si="15">IF(($AH10      =0),0,($AI10      /$AH10      ))</f>
        <v>0.7979361784027893</v>
      </c>
      <c r="AK10" s="90">
        <f t="shared" ref="AK10:AK28" si="16">IF(($AF10      =0),0,(($T10      /$AF10      )-1))</f>
        <v>-5.2009196273451241E-2</v>
      </c>
    </row>
    <row r="11" spans="1:37" s="7" customFormat="1" ht="13" x14ac:dyDescent="0.3">
      <c r="A11" s="23" t="s">
        <v>23</v>
      </c>
      <c r="B11" s="31" t="s">
        <v>65</v>
      </c>
      <c r="C11" s="32" t="s">
        <v>66</v>
      </c>
      <c r="D11" s="64">
        <v>5336130741</v>
      </c>
      <c r="E11" s="65">
        <v>500648888</v>
      </c>
      <c r="F11" s="67">
        <f t="shared" si="0"/>
        <v>5836779629</v>
      </c>
      <c r="G11" s="64">
        <v>5309261527</v>
      </c>
      <c r="H11" s="65">
        <v>643772316</v>
      </c>
      <c r="I11" s="67">
        <f t="shared" si="1"/>
        <v>5953033843</v>
      </c>
      <c r="J11" s="64">
        <v>1327630960</v>
      </c>
      <c r="K11" s="65">
        <v>70477485</v>
      </c>
      <c r="L11" s="65">
        <f t="shared" si="2"/>
        <v>1398108445</v>
      </c>
      <c r="M11" s="90">
        <f t="shared" si="3"/>
        <v>0.23953421815918965</v>
      </c>
      <c r="N11" s="100">
        <v>1236358495</v>
      </c>
      <c r="O11" s="101">
        <v>130350912</v>
      </c>
      <c r="P11" s="102">
        <f t="shared" si="4"/>
        <v>1366709407</v>
      </c>
      <c r="Q11" s="90">
        <f t="shared" si="5"/>
        <v>0.23415470411278055</v>
      </c>
      <c r="R11" s="100">
        <v>1055322154</v>
      </c>
      <c r="S11" s="102">
        <v>113477334</v>
      </c>
      <c r="T11" s="102">
        <f t="shared" si="6"/>
        <v>1168799488</v>
      </c>
      <c r="U11" s="90">
        <f t="shared" si="7"/>
        <v>0.19633677866191832</v>
      </c>
      <c r="V11" s="100">
        <v>0</v>
      </c>
      <c r="W11" s="102">
        <v>0</v>
      </c>
      <c r="X11" s="102">
        <f t="shared" si="8"/>
        <v>0</v>
      </c>
      <c r="Y11" s="90">
        <f t="shared" si="9"/>
        <v>0</v>
      </c>
      <c r="Z11" s="64">
        <f t="shared" si="10"/>
        <v>3619311609</v>
      </c>
      <c r="AA11" s="65">
        <f t="shared" si="11"/>
        <v>314305731</v>
      </c>
      <c r="AB11" s="65">
        <f t="shared" si="12"/>
        <v>3933617340</v>
      </c>
      <c r="AC11" s="90">
        <f t="shared" si="13"/>
        <v>0.66077523557596207</v>
      </c>
      <c r="AD11" s="64">
        <v>1352301803</v>
      </c>
      <c r="AE11" s="65">
        <v>50360764</v>
      </c>
      <c r="AF11" s="65">
        <f t="shared" si="14"/>
        <v>1402662567</v>
      </c>
      <c r="AG11" s="65">
        <v>4625257407</v>
      </c>
      <c r="AH11" s="65">
        <v>5136145669</v>
      </c>
      <c r="AI11" s="65">
        <v>3726039219</v>
      </c>
      <c r="AJ11" s="90">
        <f t="shared" si="15"/>
        <v>0.72545435023174765</v>
      </c>
      <c r="AK11" s="90">
        <f t="shared" si="16"/>
        <v>-0.16672796758252695</v>
      </c>
    </row>
    <row r="12" spans="1:37" s="7" customFormat="1" ht="13" x14ac:dyDescent="0.3">
      <c r="A12" s="23" t="s">
        <v>23</v>
      </c>
      <c r="B12" s="31" t="s">
        <v>67</v>
      </c>
      <c r="C12" s="32" t="s">
        <v>68</v>
      </c>
      <c r="D12" s="64">
        <v>9535505096</v>
      </c>
      <c r="E12" s="65">
        <v>653856127</v>
      </c>
      <c r="F12" s="67">
        <f t="shared" si="0"/>
        <v>10189361223</v>
      </c>
      <c r="G12" s="64">
        <v>9752793805</v>
      </c>
      <c r="H12" s="65">
        <v>770152866</v>
      </c>
      <c r="I12" s="67">
        <f t="shared" si="1"/>
        <v>10522946671</v>
      </c>
      <c r="J12" s="64">
        <v>2479202804</v>
      </c>
      <c r="K12" s="65">
        <v>67978506</v>
      </c>
      <c r="L12" s="65">
        <f t="shared" si="2"/>
        <v>2547181310</v>
      </c>
      <c r="M12" s="90">
        <f t="shared" si="3"/>
        <v>0.24998439590603178</v>
      </c>
      <c r="N12" s="100">
        <v>2243501731</v>
      </c>
      <c r="O12" s="101">
        <v>150101684</v>
      </c>
      <c r="P12" s="102">
        <f t="shared" si="4"/>
        <v>2393603415</v>
      </c>
      <c r="Q12" s="90">
        <f t="shared" si="5"/>
        <v>0.23491201878259294</v>
      </c>
      <c r="R12" s="100">
        <v>1719039991</v>
      </c>
      <c r="S12" s="102">
        <v>-17530756</v>
      </c>
      <c r="T12" s="102">
        <f t="shared" si="6"/>
        <v>1701509235</v>
      </c>
      <c r="U12" s="90">
        <f t="shared" si="7"/>
        <v>0.16169513047986442</v>
      </c>
      <c r="V12" s="100">
        <v>0</v>
      </c>
      <c r="W12" s="102">
        <v>0</v>
      </c>
      <c r="X12" s="102">
        <f t="shared" si="8"/>
        <v>0</v>
      </c>
      <c r="Y12" s="90">
        <f t="shared" si="9"/>
        <v>0</v>
      </c>
      <c r="Z12" s="64">
        <f t="shared" si="10"/>
        <v>6441744526</v>
      </c>
      <c r="AA12" s="65">
        <f t="shared" si="11"/>
        <v>200549434</v>
      </c>
      <c r="AB12" s="65">
        <f t="shared" si="12"/>
        <v>6642293960</v>
      </c>
      <c r="AC12" s="90">
        <f t="shared" si="13"/>
        <v>0.63121995840816891</v>
      </c>
      <c r="AD12" s="64">
        <v>1985994177</v>
      </c>
      <c r="AE12" s="65">
        <v>-115248474</v>
      </c>
      <c r="AF12" s="65">
        <f t="shared" si="14"/>
        <v>1870745703</v>
      </c>
      <c r="AG12" s="65">
        <v>9787885117</v>
      </c>
      <c r="AH12" s="65">
        <v>9767536965</v>
      </c>
      <c r="AI12" s="65">
        <v>6414240083</v>
      </c>
      <c r="AJ12" s="90">
        <f t="shared" si="15"/>
        <v>0.65668961438120343</v>
      </c>
      <c r="AK12" s="90">
        <f t="shared" si="16"/>
        <v>-9.046471026425762E-2</v>
      </c>
    </row>
    <row r="13" spans="1:37" s="7" customFormat="1" ht="13" x14ac:dyDescent="0.3">
      <c r="A13" s="23" t="s">
        <v>23</v>
      </c>
      <c r="B13" s="31" t="s">
        <v>69</v>
      </c>
      <c r="C13" s="32" t="s">
        <v>70</v>
      </c>
      <c r="D13" s="64">
        <v>2705642334</v>
      </c>
      <c r="E13" s="65">
        <v>235557737</v>
      </c>
      <c r="F13" s="67">
        <f t="shared" si="0"/>
        <v>2941200071</v>
      </c>
      <c r="G13" s="64">
        <v>2727211228</v>
      </c>
      <c r="H13" s="65">
        <v>239909207</v>
      </c>
      <c r="I13" s="67">
        <f t="shared" si="1"/>
        <v>2967120435</v>
      </c>
      <c r="J13" s="64">
        <v>791762185</v>
      </c>
      <c r="K13" s="65">
        <v>24895941</v>
      </c>
      <c r="L13" s="65">
        <f t="shared" si="2"/>
        <v>816658126</v>
      </c>
      <c r="M13" s="90">
        <f t="shared" si="3"/>
        <v>0.2776615348449718</v>
      </c>
      <c r="N13" s="100">
        <v>731879979</v>
      </c>
      <c r="O13" s="101">
        <v>48053756</v>
      </c>
      <c r="P13" s="102">
        <f t="shared" si="4"/>
        <v>779933735</v>
      </c>
      <c r="Q13" s="90">
        <f t="shared" si="5"/>
        <v>0.26517534209593047</v>
      </c>
      <c r="R13" s="100">
        <v>655467049</v>
      </c>
      <c r="S13" s="102">
        <v>24990273</v>
      </c>
      <c r="T13" s="102">
        <f t="shared" si="6"/>
        <v>680457322</v>
      </c>
      <c r="U13" s="90">
        <f t="shared" si="7"/>
        <v>0.22933255892594059</v>
      </c>
      <c r="V13" s="100">
        <v>0</v>
      </c>
      <c r="W13" s="102">
        <v>0</v>
      </c>
      <c r="X13" s="102">
        <f t="shared" si="8"/>
        <v>0</v>
      </c>
      <c r="Y13" s="90">
        <f t="shared" si="9"/>
        <v>0</v>
      </c>
      <c r="Z13" s="64">
        <f t="shared" si="10"/>
        <v>2179109213</v>
      </c>
      <c r="AA13" s="65">
        <f t="shared" si="11"/>
        <v>97939970</v>
      </c>
      <c r="AB13" s="65">
        <f t="shared" si="12"/>
        <v>2277049183</v>
      </c>
      <c r="AC13" s="90">
        <f t="shared" si="13"/>
        <v>0.76742728611216615</v>
      </c>
      <c r="AD13" s="64">
        <v>603340332</v>
      </c>
      <c r="AE13" s="65">
        <v>28771087</v>
      </c>
      <c r="AF13" s="65">
        <f t="shared" si="14"/>
        <v>632111419</v>
      </c>
      <c r="AG13" s="65">
        <v>2654142405</v>
      </c>
      <c r="AH13" s="65">
        <v>2743303564</v>
      </c>
      <c r="AI13" s="65">
        <v>2183654781</v>
      </c>
      <c r="AJ13" s="90">
        <f t="shared" si="15"/>
        <v>0.79599458465180628</v>
      </c>
      <c r="AK13" s="90">
        <f t="shared" si="16"/>
        <v>7.6483198288813004E-2</v>
      </c>
    </row>
    <row r="14" spans="1:37" s="7" customFormat="1" ht="13" x14ac:dyDescent="0.3">
      <c r="A14" s="23" t="s">
        <v>23</v>
      </c>
      <c r="B14" s="31" t="s">
        <v>71</v>
      </c>
      <c r="C14" s="32" t="s">
        <v>72</v>
      </c>
      <c r="D14" s="64">
        <v>5862916600</v>
      </c>
      <c r="E14" s="65">
        <v>457358700</v>
      </c>
      <c r="F14" s="67">
        <f t="shared" si="0"/>
        <v>6320275300</v>
      </c>
      <c r="G14" s="64">
        <v>5805266705</v>
      </c>
      <c r="H14" s="65">
        <v>510867501</v>
      </c>
      <c r="I14" s="67">
        <f t="shared" si="1"/>
        <v>6316134206</v>
      </c>
      <c r="J14" s="64">
        <v>1576343016</v>
      </c>
      <c r="K14" s="65">
        <v>59874669</v>
      </c>
      <c r="L14" s="65">
        <f t="shared" si="2"/>
        <v>1636217685</v>
      </c>
      <c r="M14" s="90">
        <f t="shared" si="3"/>
        <v>0.25888392630618479</v>
      </c>
      <c r="N14" s="100">
        <v>1415897767</v>
      </c>
      <c r="O14" s="101">
        <v>103724826</v>
      </c>
      <c r="P14" s="102">
        <f t="shared" si="4"/>
        <v>1519622593</v>
      </c>
      <c r="Q14" s="90">
        <f t="shared" si="5"/>
        <v>0.24043613938778902</v>
      </c>
      <c r="R14" s="100">
        <v>1325315942</v>
      </c>
      <c r="S14" s="102">
        <v>82958714</v>
      </c>
      <c r="T14" s="102">
        <f t="shared" si="6"/>
        <v>1408274656</v>
      </c>
      <c r="U14" s="90">
        <f t="shared" si="7"/>
        <v>0.22296465053928274</v>
      </c>
      <c r="V14" s="100">
        <v>0</v>
      </c>
      <c r="W14" s="102">
        <v>0</v>
      </c>
      <c r="X14" s="102">
        <f t="shared" si="8"/>
        <v>0</v>
      </c>
      <c r="Y14" s="90">
        <f t="shared" si="9"/>
        <v>0</v>
      </c>
      <c r="Z14" s="64">
        <f t="shared" si="10"/>
        <v>4317556725</v>
      </c>
      <c r="AA14" s="65">
        <f t="shared" si="11"/>
        <v>246558209</v>
      </c>
      <c r="AB14" s="65">
        <f t="shared" si="12"/>
        <v>4564114934</v>
      </c>
      <c r="AC14" s="90">
        <f t="shared" si="13"/>
        <v>0.72261208915800546</v>
      </c>
      <c r="AD14" s="64">
        <v>1245142335</v>
      </c>
      <c r="AE14" s="65">
        <v>92546498</v>
      </c>
      <c r="AF14" s="65">
        <f t="shared" si="14"/>
        <v>1337688833</v>
      </c>
      <c r="AG14" s="65">
        <v>6210445800</v>
      </c>
      <c r="AH14" s="65">
        <v>5965844893</v>
      </c>
      <c r="AI14" s="65">
        <v>4458668275</v>
      </c>
      <c r="AJ14" s="90">
        <f t="shared" si="15"/>
        <v>0.74736577215266864</v>
      </c>
      <c r="AK14" s="90">
        <f t="shared" si="16"/>
        <v>5.2766997270732308E-2</v>
      </c>
    </row>
    <row r="15" spans="1:37" s="7" customFormat="1" ht="13" x14ac:dyDescent="0.3">
      <c r="A15" s="23" t="s">
        <v>23</v>
      </c>
      <c r="B15" s="31" t="s">
        <v>73</v>
      </c>
      <c r="C15" s="32" t="s">
        <v>74</v>
      </c>
      <c r="D15" s="64">
        <v>5850979267</v>
      </c>
      <c r="E15" s="65">
        <v>716060669</v>
      </c>
      <c r="F15" s="67">
        <f t="shared" si="0"/>
        <v>6567039936</v>
      </c>
      <c r="G15" s="64">
        <v>5904676063</v>
      </c>
      <c r="H15" s="65">
        <v>955210349</v>
      </c>
      <c r="I15" s="67">
        <f t="shared" si="1"/>
        <v>6859886412</v>
      </c>
      <c r="J15" s="64">
        <v>1620326182</v>
      </c>
      <c r="K15" s="65">
        <v>99403706</v>
      </c>
      <c r="L15" s="65">
        <f t="shared" si="2"/>
        <v>1719729888</v>
      </c>
      <c r="M15" s="90">
        <f t="shared" si="3"/>
        <v>0.26187291454900025</v>
      </c>
      <c r="N15" s="100">
        <v>1470331648</v>
      </c>
      <c r="O15" s="101">
        <v>245584294</v>
      </c>
      <c r="P15" s="102">
        <f t="shared" si="4"/>
        <v>1715915942</v>
      </c>
      <c r="Q15" s="90">
        <f t="shared" si="5"/>
        <v>0.26129214360239883</v>
      </c>
      <c r="R15" s="100">
        <v>1219378118</v>
      </c>
      <c r="S15" s="102">
        <v>172797365</v>
      </c>
      <c r="T15" s="102">
        <f t="shared" si="6"/>
        <v>1392175483</v>
      </c>
      <c r="U15" s="90">
        <f t="shared" si="7"/>
        <v>0.20294439286409571</v>
      </c>
      <c r="V15" s="100">
        <v>0</v>
      </c>
      <c r="W15" s="102">
        <v>0</v>
      </c>
      <c r="X15" s="102">
        <f t="shared" si="8"/>
        <v>0</v>
      </c>
      <c r="Y15" s="90">
        <f t="shared" si="9"/>
        <v>0</v>
      </c>
      <c r="Z15" s="64">
        <f t="shared" si="10"/>
        <v>4310035948</v>
      </c>
      <c r="AA15" s="65">
        <f t="shared" si="11"/>
        <v>517785365</v>
      </c>
      <c r="AB15" s="65">
        <f t="shared" si="12"/>
        <v>4827821313</v>
      </c>
      <c r="AC15" s="90">
        <f t="shared" si="13"/>
        <v>0.70377569292615283</v>
      </c>
      <c r="AD15" s="64">
        <v>1232002041</v>
      </c>
      <c r="AE15" s="65">
        <v>90392067</v>
      </c>
      <c r="AF15" s="65">
        <f t="shared" si="14"/>
        <v>1322394108</v>
      </c>
      <c r="AG15" s="65">
        <v>6122652814</v>
      </c>
      <c r="AH15" s="65">
        <v>6156195094</v>
      </c>
      <c r="AI15" s="65">
        <v>4485899137</v>
      </c>
      <c r="AJ15" s="90">
        <f t="shared" si="15"/>
        <v>0.72868047040485817</v>
      </c>
      <c r="AK15" s="90">
        <f t="shared" si="16"/>
        <v>5.2768969989996251E-2</v>
      </c>
    </row>
    <row r="16" spans="1:37" s="7" customFormat="1" ht="13" x14ac:dyDescent="0.3">
      <c r="A16" s="23" t="s">
        <v>23</v>
      </c>
      <c r="B16" s="31" t="s">
        <v>75</v>
      </c>
      <c r="C16" s="32" t="s">
        <v>76</v>
      </c>
      <c r="D16" s="64">
        <v>3359877305</v>
      </c>
      <c r="E16" s="65">
        <v>216314250</v>
      </c>
      <c r="F16" s="67">
        <f t="shared" si="0"/>
        <v>3576191555</v>
      </c>
      <c r="G16" s="64">
        <v>3410870884</v>
      </c>
      <c r="H16" s="65">
        <v>192038982</v>
      </c>
      <c r="I16" s="67">
        <f t="shared" si="1"/>
        <v>3602909866</v>
      </c>
      <c r="J16" s="64">
        <v>937031544</v>
      </c>
      <c r="K16" s="65">
        <v>48010104</v>
      </c>
      <c r="L16" s="65">
        <f t="shared" si="2"/>
        <v>985041648</v>
      </c>
      <c r="M16" s="90">
        <f t="shared" si="3"/>
        <v>0.27544431914525896</v>
      </c>
      <c r="N16" s="100">
        <v>875243036</v>
      </c>
      <c r="O16" s="101">
        <v>49169954</v>
      </c>
      <c r="P16" s="102">
        <f t="shared" si="4"/>
        <v>924412990</v>
      </c>
      <c r="Q16" s="90">
        <f t="shared" si="5"/>
        <v>0.25849090457907531</v>
      </c>
      <c r="R16" s="100">
        <v>691995546</v>
      </c>
      <c r="S16" s="102">
        <v>36196773</v>
      </c>
      <c r="T16" s="102">
        <f t="shared" si="6"/>
        <v>728192319</v>
      </c>
      <c r="U16" s="90">
        <f t="shared" si="7"/>
        <v>0.20211227759867584</v>
      </c>
      <c r="V16" s="100">
        <v>0</v>
      </c>
      <c r="W16" s="102">
        <v>0</v>
      </c>
      <c r="X16" s="102">
        <f t="shared" si="8"/>
        <v>0</v>
      </c>
      <c r="Y16" s="90">
        <f t="shared" si="9"/>
        <v>0</v>
      </c>
      <c r="Z16" s="64">
        <f t="shared" si="10"/>
        <v>2504270126</v>
      </c>
      <c r="AA16" s="65">
        <f t="shared" si="11"/>
        <v>133376831</v>
      </c>
      <c r="AB16" s="65">
        <f t="shared" si="12"/>
        <v>2637646957</v>
      </c>
      <c r="AC16" s="90">
        <f t="shared" si="13"/>
        <v>0.73208796642152807</v>
      </c>
      <c r="AD16" s="64">
        <v>707885006</v>
      </c>
      <c r="AE16" s="65">
        <v>25042116</v>
      </c>
      <c r="AF16" s="65">
        <f t="shared" si="14"/>
        <v>732927122</v>
      </c>
      <c r="AG16" s="65">
        <v>3574030887</v>
      </c>
      <c r="AH16" s="65">
        <v>3610869850</v>
      </c>
      <c r="AI16" s="65">
        <v>2371183564</v>
      </c>
      <c r="AJ16" s="90">
        <f t="shared" si="15"/>
        <v>0.65667932174293131</v>
      </c>
      <c r="AK16" s="90">
        <f t="shared" si="16"/>
        <v>-6.4601279689032731E-3</v>
      </c>
    </row>
    <row r="17" spans="1:37" s="7" customFormat="1" ht="13" x14ac:dyDescent="0.3">
      <c r="A17" s="23" t="s">
        <v>23</v>
      </c>
      <c r="B17" s="31" t="s">
        <v>77</v>
      </c>
      <c r="C17" s="32" t="s">
        <v>78</v>
      </c>
      <c r="D17" s="64">
        <v>5692537282</v>
      </c>
      <c r="E17" s="65">
        <v>241252400</v>
      </c>
      <c r="F17" s="67">
        <f t="shared" si="0"/>
        <v>5933789682</v>
      </c>
      <c r="G17" s="64">
        <v>6268987262</v>
      </c>
      <c r="H17" s="65">
        <v>236685507</v>
      </c>
      <c r="I17" s="67">
        <f t="shared" si="1"/>
        <v>6505672769</v>
      </c>
      <c r="J17" s="64">
        <v>1438840138</v>
      </c>
      <c r="K17" s="65">
        <v>28295642</v>
      </c>
      <c r="L17" s="65">
        <f t="shared" si="2"/>
        <v>1467135780</v>
      </c>
      <c r="M17" s="90">
        <f t="shared" si="3"/>
        <v>0.24725105853524251</v>
      </c>
      <c r="N17" s="100">
        <v>1382585850</v>
      </c>
      <c r="O17" s="101">
        <v>53756965</v>
      </c>
      <c r="P17" s="102">
        <f t="shared" si="4"/>
        <v>1436342815</v>
      </c>
      <c r="Q17" s="90">
        <f t="shared" si="5"/>
        <v>0.24206163210622536</v>
      </c>
      <c r="R17" s="100">
        <v>1285771110</v>
      </c>
      <c r="S17" s="102">
        <v>36541436</v>
      </c>
      <c r="T17" s="102">
        <f t="shared" si="6"/>
        <v>1322312546</v>
      </c>
      <c r="U17" s="90">
        <f t="shared" si="7"/>
        <v>0.20325531162601887</v>
      </c>
      <c r="V17" s="100">
        <v>0</v>
      </c>
      <c r="W17" s="102">
        <v>0</v>
      </c>
      <c r="X17" s="102">
        <f t="shared" si="8"/>
        <v>0</v>
      </c>
      <c r="Y17" s="90">
        <f t="shared" si="9"/>
        <v>0</v>
      </c>
      <c r="Z17" s="64">
        <f t="shared" si="10"/>
        <v>4107197098</v>
      </c>
      <c r="AA17" s="65">
        <f t="shared" si="11"/>
        <v>118594043</v>
      </c>
      <c r="AB17" s="65">
        <f t="shared" si="12"/>
        <v>4225791141</v>
      </c>
      <c r="AC17" s="90">
        <f t="shared" si="13"/>
        <v>0.6495548256186815</v>
      </c>
      <c r="AD17" s="64">
        <v>1203380855</v>
      </c>
      <c r="AE17" s="65">
        <v>11823268</v>
      </c>
      <c r="AF17" s="65">
        <f t="shared" si="14"/>
        <v>1215204123</v>
      </c>
      <c r="AG17" s="65">
        <v>5132749123</v>
      </c>
      <c r="AH17" s="65">
        <v>5509195053</v>
      </c>
      <c r="AI17" s="65">
        <v>3906101301</v>
      </c>
      <c r="AJ17" s="90">
        <f t="shared" si="15"/>
        <v>0.70901488573597615</v>
      </c>
      <c r="AK17" s="90">
        <f t="shared" si="16"/>
        <v>8.8140272874962955E-2</v>
      </c>
    </row>
    <row r="18" spans="1:37" s="7" customFormat="1" ht="13" x14ac:dyDescent="0.3">
      <c r="A18" s="23" t="s">
        <v>23</v>
      </c>
      <c r="B18" s="31" t="s">
        <v>79</v>
      </c>
      <c r="C18" s="32" t="s">
        <v>80</v>
      </c>
      <c r="D18" s="64">
        <v>2740944485</v>
      </c>
      <c r="E18" s="65">
        <v>119789879</v>
      </c>
      <c r="F18" s="67">
        <f t="shared" si="0"/>
        <v>2860734364</v>
      </c>
      <c r="G18" s="64">
        <v>2757932891</v>
      </c>
      <c r="H18" s="65">
        <v>168955472</v>
      </c>
      <c r="I18" s="67">
        <f t="shared" si="1"/>
        <v>2926888363</v>
      </c>
      <c r="J18" s="64">
        <v>730592420</v>
      </c>
      <c r="K18" s="65">
        <v>9259524</v>
      </c>
      <c r="L18" s="65">
        <f t="shared" si="2"/>
        <v>739851944</v>
      </c>
      <c r="M18" s="90">
        <f t="shared" si="3"/>
        <v>0.25862308409701756</v>
      </c>
      <c r="N18" s="100">
        <v>665629920</v>
      </c>
      <c r="O18" s="101">
        <v>69436434</v>
      </c>
      <c r="P18" s="102">
        <f t="shared" si="4"/>
        <v>735066354</v>
      </c>
      <c r="Q18" s="90">
        <f t="shared" si="5"/>
        <v>0.25695023041992582</v>
      </c>
      <c r="R18" s="100">
        <v>635287016</v>
      </c>
      <c r="S18" s="102">
        <v>22044018</v>
      </c>
      <c r="T18" s="102">
        <f t="shared" si="6"/>
        <v>657331034</v>
      </c>
      <c r="U18" s="90">
        <f t="shared" si="7"/>
        <v>0.22458356878574259</v>
      </c>
      <c r="V18" s="100">
        <v>0</v>
      </c>
      <c r="W18" s="102">
        <v>0</v>
      </c>
      <c r="X18" s="102">
        <f t="shared" si="8"/>
        <v>0</v>
      </c>
      <c r="Y18" s="90">
        <f t="shared" si="9"/>
        <v>0</v>
      </c>
      <c r="Z18" s="64">
        <f t="shared" si="10"/>
        <v>2031509356</v>
      </c>
      <c r="AA18" s="65">
        <f t="shared" si="11"/>
        <v>100739976</v>
      </c>
      <c r="AB18" s="65">
        <f t="shared" si="12"/>
        <v>2132249332</v>
      </c>
      <c r="AC18" s="90">
        <f t="shared" si="13"/>
        <v>0.728503812770805</v>
      </c>
      <c r="AD18" s="64">
        <v>508093597</v>
      </c>
      <c r="AE18" s="65">
        <v>14052163</v>
      </c>
      <c r="AF18" s="65">
        <f t="shared" si="14"/>
        <v>522145760</v>
      </c>
      <c r="AG18" s="65">
        <v>2726905391</v>
      </c>
      <c r="AH18" s="65">
        <v>2744501543</v>
      </c>
      <c r="AI18" s="65">
        <v>1921307610</v>
      </c>
      <c r="AJ18" s="90">
        <f t="shared" si="15"/>
        <v>0.70005703399963437</v>
      </c>
      <c r="AK18" s="90">
        <f t="shared" si="16"/>
        <v>0.25890332615168599</v>
      </c>
    </row>
    <row r="19" spans="1:37" s="7" customFormat="1" ht="13" x14ac:dyDescent="0.3">
      <c r="A19" s="23" t="s">
        <v>23</v>
      </c>
      <c r="B19" s="31" t="s">
        <v>81</v>
      </c>
      <c r="C19" s="32" t="s">
        <v>82</v>
      </c>
      <c r="D19" s="64">
        <v>4778060750</v>
      </c>
      <c r="E19" s="65">
        <v>720934000</v>
      </c>
      <c r="F19" s="67">
        <f t="shared" si="0"/>
        <v>5498994750</v>
      </c>
      <c r="G19" s="64">
        <v>5411228000</v>
      </c>
      <c r="H19" s="65">
        <v>799815637</v>
      </c>
      <c r="I19" s="67">
        <f t="shared" si="1"/>
        <v>6211043637</v>
      </c>
      <c r="J19" s="64">
        <v>1450573631</v>
      </c>
      <c r="K19" s="65">
        <v>149170828</v>
      </c>
      <c r="L19" s="65">
        <f t="shared" si="2"/>
        <v>1599744459</v>
      </c>
      <c r="M19" s="90">
        <f t="shared" si="3"/>
        <v>0.2909158003833337</v>
      </c>
      <c r="N19" s="100">
        <v>1496714545</v>
      </c>
      <c r="O19" s="101">
        <v>228997712</v>
      </c>
      <c r="P19" s="102">
        <f t="shared" si="4"/>
        <v>1725712257</v>
      </c>
      <c r="Q19" s="90">
        <f t="shared" si="5"/>
        <v>0.31382322323548317</v>
      </c>
      <c r="R19" s="100">
        <v>1141013331</v>
      </c>
      <c r="S19" s="102">
        <v>181535690</v>
      </c>
      <c r="T19" s="102">
        <f t="shared" si="6"/>
        <v>1322549021</v>
      </c>
      <c r="U19" s="90">
        <f t="shared" si="7"/>
        <v>0.2129350715105916</v>
      </c>
      <c r="V19" s="100">
        <v>0</v>
      </c>
      <c r="W19" s="102">
        <v>0</v>
      </c>
      <c r="X19" s="102">
        <f t="shared" si="8"/>
        <v>0</v>
      </c>
      <c r="Y19" s="90">
        <f t="shared" si="9"/>
        <v>0</v>
      </c>
      <c r="Z19" s="64">
        <f t="shared" si="10"/>
        <v>4088301507</v>
      </c>
      <c r="AA19" s="65">
        <f t="shared" si="11"/>
        <v>559704230</v>
      </c>
      <c r="AB19" s="65">
        <f t="shared" si="12"/>
        <v>4648005737</v>
      </c>
      <c r="AC19" s="90">
        <f t="shared" si="13"/>
        <v>0.74834536812963626</v>
      </c>
      <c r="AD19" s="64">
        <v>1054738340</v>
      </c>
      <c r="AE19" s="65">
        <v>154522962</v>
      </c>
      <c r="AF19" s="65">
        <f t="shared" si="14"/>
        <v>1209261302</v>
      </c>
      <c r="AG19" s="65">
        <v>5121506647</v>
      </c>
      <c r="AH19" s="65">
        <v>5903301991</v>
      </c>
      <c r="AI19" s="65">
        <v>3976385350</v>
      </c>
      <c r="AJ19" s="90">
        <f t="shared" si="15"/>
        <v>0.67358663948791364</v>
      </c>
      <c r="AK19" s="90">
        <f t="shared" si="16"/>
        <v>9.3683407227729276E-2</v>
      </c>
    </row>
    <row r="20" spans="1:37" s="7" customFormat="1" ht="13" x14ac:dyDescent="0.3">
      <c r="A20" s="23" t="s">
        <v>23</v>
      </c>
      <c r="B20" s="31" t="s">
        <v>83</v>
      </c>
      <c r="C20" s="32" t="s">
        <v>84</v>
      </c>
      <c r="D20" s="64">
        <v>3234187849</v>
      </c>
      <c r="E20" s="65">
        <v>627331283</v>
      </c>
      <c r="F20" s="67">
        <f t="shared" si="0"/>
        <v>3861519132</v>
      </c>
      <c r="G20" s="64">
        <v>3228732849</v>
      </c>
      <c r="H20" s="65">
        <v>632781213</v>
      </c>
      <c r="I20" s="67">
        <f t="shared" si="1"/>
        <v>3861514062</v>
      </c>
      <c r="J20" s="64">
        <v>912667486</v>
      </c>
      <c r="K20" s="65">
        <v>94214230</v>
      </c>
      <c r="L20" s="65">
        <f t="shared" si="2"/>
        <v>1006881716</v>
      </c>
      <c r="M20" s="90">
        <f t="shared" si="3"/>
        <v>0.26074756632851509</v>
      </c>
      <c r="N20" s="100">
        <v>710126890</v>
      </c>
      <c r="O20" s="101">
        <v>202604216</v>
      </c>
      <c r="P20" s="102">
        <f t="shared" si="4"/>
        <v>912731106</v>
      </c>
      <c r="Q20" s="90">
        <f t="shared" si="5"/>
        <v>0.23636581221009473</v>
      </c>
      <c r="R20" s="100">
        <v>703164177</v>
      </c>
      <c r="S20" s="102">
        <v>67761912</v>
      </c>
      <c r="T20" s="102">
        <f t="shared" si="6"/>
        <v>770926089</v>
      </c>
      <c r="U20" s="90">
        <f t="shared" si="7"/>
        <v>0.19964347575124797</v>
      </c>
      <c r="V20" s="100">
        <v>0</v>
      </c>
      <c r="W20" s="102">
        <v>0</v>
      </c>
      <c r="X20" s="102">
        <f t="shared" si="8"/>
        <v>0</v>
      </c>
      <c r="Y20" s="90">
        <f t="shared" si="9"/>
        <v>0</v>
      </c>
      <c r="Z20" s="64">
        <f t="shared" si="10"/>
        <v>2325958553</v>
      </c>
      <c r="AA20" s="65">
        <f t="shared" si="11"/>
        <v>364580358</v>
      </c>
      <c r="AB20" s="65">
        <f t="shared" si="12"/>
        <v>2690538911</v>
      </c>
      <c r="AC20" s="90">
        <f t="shared" si="13"/>
        <v>0.69675750697810102</v>
      </c>
      <c r="AD20" s="64">
        <v>687016767</v>
      </c>
      <c r="AE20" s="65">
        <v>109834343</v>
      </c>
      <c r="AF20" s="65">
        <f t="shared" si="14"/>
        <v>796851110</v>
      </c>
      <c r="AG20" s="65">
        <v>3572007267</v>
      </c>
      <c r="AH20" s="65">
        <v>3592555000</v>
      </c>
      <c r="AI20" s="65">
        <v>2614334535</v>
      </c>
      <c r="AJ20" s="90">
        <f t="shared" si="15"/>
        <v>0.72770898009912166</v>
      </c>
      <c r="AK20" s="90">
        <f t="shared" si="16"/>
        <v>-3.2534335052880836E-2</v>
      </c>
    </row>
    <row r="21" spans="1:37" s="7" customFormat="1" ht="13" x14ac:dyDescent="0.3">
      <c r="A21" s="23" t="s">
        <v>23</v>
      </c>
      <c r="B21" s="31" t="s">
        <v>85</v>
      </c>
      <c r="C21" s="32" t="s">
        <v>86</v>
      </c>
      <c r="D21" s="64">
        <v>2873017172</v>
      </c>
      <c r="E21" s="65">
        <v>373906000</v>
      </c>
      <c r="F21" s="67">
        <f t="shared" si="0"/>
        <v>3246923172</v>
      </c>
      <c r="G21" s="64">
        <v>3090102963</v>
      </c>
      <c r="H21" s="65">
        <v>461434364</v>
      </c>
      <c r="I21" s="67">
        <f t="shared" si="1"/>
        <v>3551537327</v>
      </c>
      <c r="J21" s="64">
        <v>960237307</v>
      </c>
      <c r="K21" s="65">
        <v>45946699</v>
      </c>
      <c r="L21" s="65">
        <f t="shared" si="2"/>
        <v>1006184006</v>
      </c>
      <c r="M21" s="90">
        <f t="shared" si="3"/>
        <v>0.30988845522335629</v>
      </c>
      <c r="N21" s="100">
        <v>840013364</v>
      </c>
      <c r="O21" s="101">
        <v>109602739</v>
      </c>
      <c r="P21" s="102">
        <f t="shared" si="4"/>
        <v>949616103</v>
      </c>
      <c r="Q21" s="90">
        <f t="shared" si="5"/>
        <v>0.29246645291427303</v>
      </c>
      <c r="R21" s="100">
        <v>760486267</v>
      </c>
      <c r="S21" s="102">
        <v>26967048</v>
      </c>
      <c r="T21" s="102">
        <f t="shared" si="6"/>
        <v>787453315</v>
      </c>
      <c r="U21" s="90">
        <f t="shared" si="7"/>
        <v>0.22172181860894744</v>
      </c>
      <c r="V21" s="100">
        <v>0</v>
      </c>
      <c r="W21" s="102">
        <v>0</v>
      </c>
      <c r="X21" s="102">
        <f t="shared" si="8"/>
        <v>0</v>
      </c>
      <c r="Y21" s="90">
        <f t="shared" si="9"/>
        <v>0</v>
      </c>
      <c r="Z21" s="64">
        <f t="shared" si="10"/>
        <v>2560736938</v>
      </c>
      <c r="AA21" s="65">
        <f t="shared" si="11"/>
        <v>182516486</v>
      </c>
      <c r="AB21" s="65">
        <f t="shared" si="12"/>
        <v>2743253424</v>
      </c>
      <c r="AC21" s="90">
        <f t="shared" si="13"/>
        <v>0.77241295006104826</v>
      </c>
      <c r="AD21" s="64">
        <v>725184245</v>
      </c>
      <c r="AE21" s="65">
        <v>112300332</v>
      </c>
      <c r="AF21" s="65">
        <f t="shared" si="14"/>
        <v>837484577</v>
      </c>
      <c r="AG21" s="65">
        <v>3131961890</v>
      </c>
      <c r="AH21" s="65">
        <v>3372861053</v>
      </c>
      <c r="AI21" s="65">
        <v>2736036896</v>
      </c>
      <c r="AJ21" s="90">
        <f t="shared" si="15"/>
        <v>0.81119170134993401</v>
      </c>
      <c r="AK21" s="90">
        <f t="shared" si="16"/>
        <v>-5.9739920440349814E-2</v>
      </c>
    </row>
    <row r="22" spans="1:37" s="7" customFormat="1" ht="13" x14ac:dyDescent="0.3">
      <c r="A22" s="23" t="s">
        <v>23</v>
      </c>
      <c r="B22" s="31" t="s">
        <v>87</v>
      </c>
      <c r="C22" s="32" t="s">
        <v>88</v>
      </c>
      <c r="D22" s="64">
        <v>6957366732</v>
      </c>
      <c r="E22" s="65">
        <v>482704389</v>
      </c>
      <c r="F22" s="67">
        <f t="shared" si="0"/>
        <v>7440071121</v>
      </c>
      <c r="G22" s="64">
        <v>7053589724</v>
      </c>
      <c r="H22" s="65">
        <v>512287314</v>
      </c>
      <c r="I22" s="67">
        <f t="shared" si="1"/>
        <v>7565877038</v>
      </c>
      <c r="J22" s="64">
        <v>1819485141</v>
      </c>
      <c r="K22" s="65">
        <v>43323766</v>
      </c>
      <c r="L22" s="65">
        <f t="shared" si="2"/>
        <v>1862808907</v>
      </c>
      <c r="M22" s="90">
        <f t="shared" si="3"/>
        <v>0.2503751478587512</v>
      </c>
      <c r="N22" s="100">
        <v>884138073</v>
      </c>
      <c r="O22" s="101">
        <v>90482868</v>
      </c>
      <c r="P22" s="102">
        <f t="shared" si="4"/>
        <v>974620941</v>
      </c>
      <c r="Q22" s="90">
        <f t="shared" si="5"/>
        <v>0.13099618607799057</v>
      </c>
      <c r="R22" s="100">
        <v>891718133</v>
      </c>
      <c r="S22" s="102">
        <v>13444165</v>
      </c>
      <c r="T22" s="102">
        <f t="shared" si="6"/>
        <v>905162298</v>
      </c>
      <c r="U22" s="90">
        <f t="shared" si="7"/>
        <v>0.11963745821585212</v>
      </c>
      <c r="V22" s="100">
        <v>0</v>
      </c>
      <c r="W22" s="102">
        <v>0</v>
      </c>
      <c r="X22" s="102">
        <f t="shared" si="8"/>
        <v>0</v>
      </c>
      <c r="Y22" s="90">
        <f t="shared" si="9"/>
        <v>0</v>
      </c>
      <c r="Z22" s="64">
        <f t="shared" si="10"/>
        <v>3595341347</v>
      </c>
      <c r="AA22" s="65">
        <f t="shared" si="11"/>
        <v>147250799</v>
      </c>
      <c r="AB22" s="65">
        <f t="shared" si="12"/>
        <v>3742592146</v>
      </c>
      <c r="AC22" s="90">
        <f t="shared" si="13"/>
        <v>0.4946673237223711</v>
      </c>
      <c r="AD22" s="64">
        <v>1242614635</v>
      </c>
      <c r="AE22" s="65">
        <v>78890866</v>
      </c>
      <c r="AF22" s="65">
        <f t="shared" si="14"/>
        <v>1321505501</v>
      </c>
      <c r="AG22" s="65">
        <v>8714197054</v>
      </c>
      <c r="AH22" s="65">
        <v>8080465599</v>
      </c>
      <c r="AI22" s="65">
        <v>4502377136</v>
      </c>
      <c r="AJ22" s="90">
        <f t="shared" si="15"/>
        <v>0.55719278559359164</v>
      </c>
      <c r="AK22" s="90">
        <f t="shared" si="16"/>
        <v>-0.3150521906151339</v>
      </c>
    </row>
    <row r="23" spans="1:37" s="7" customFormat="1" ht="13" x14ac:dyDescent="0.3">
      <c r="A23" s="23" t="s">
        <v>23</v>
      </c>
      <c r="B23" s="31" t="s">
        <v>89</v>
      </c>
      <c r="C23" s="32" t="s">
        <v>90</v>
      </c>
      <c r="D23" s="64">
        <v>4571805013</v>
      </c>
      <c r="E23" s="65">
        <v>265985449</v>
      </c>
      <c r="F23" s="67">
        <f t="shared" si="0"/>
        <v>4837790462</v>
      </c>
      <c r="G23" s="64">
        <v>4571351774</v>
      </c>
      <c r="H23" s="65">
        <v>290842848</v>
      </c>
      <c r="I23" s="67">
        <f t="shared" si="1"/>
        <v>4862194622</v>
      </c>
      <c r="J23" s="64">
        <v>1329151442</v>
      </c>
      <c r="K23" s="65">
        <v>9058835</v>
      </c>
      <c r="L23" s="65">
        <f t="shared" si="2"/>
        <v>1338210277</v>
      </c>
      <c r="M23" s="90">
        <f t="shared" si="3"/>
        <v>0.27661600631763783</v>
      </c>
      <c r="N23" s="100">
        <v>1204199880</v>
      </c>
      <c r="O23" s="101">
        <v>39143059</v>
      </c>
      <c r="P23" s="102">
        <f t="shared" si="4"/>
        <v>1243342939</v>
      </c>
      <c r="Q23" s="90">
        <f t="shared" si="5"/>
        <v>0.25700636453071746</v>
      </c>
      <c r="R23" s="100">
        <v>1245631774</v>
      </c>
      <c r="S23" s="102">
        <v>44379830</v>
      </c>
      <c r="T23" s="102">
        <f t="shared" si="6"/>
        <v>1290011604</v>
      </c>
      <c r="U23" s="90">
        <f t="shared" si="7"/>
        <v>0.26531467871793468</v>
      </c>
      <c r="V23" s="100">
        <v>0</v>
      </c>
      <c r="W23" s="102">
        <v>0</v>
      </c>
      <c r="X23" s="102">
        <f t="shared" si="8"/>
        <v>0</v>
      </c>
      <c r="Y23" s="90">
        <f t="shared" si="9"/>
        <v>0</v>
      </c>
      <c r="Z23" s="64">
        <f t="shared" si="10"/>
        <v>3778983096</v>
      </c>
      <c r="AA23" s="65">
        <f t="shared" si="11"/>
        <v>92581724</v>
      </c>
      <c r="AB23" s="65">
        <f t="shared" si="12"/>
        <v>3871564820</v>
      </c>
      <c r="AC23" s="90">
        <f t="shared" si="13"/>
        <v>0.79625871051773789</v>
      </c>
      <c r="AD23" s="64">
        <v>1080275203</v>
      </c>
      <c r="AE23" s="65">
        <v>35076910</v>
      </c>
      <c r="AF23" s="65">
        <f t="shared" si="14"/>
        <v>1115352113</v>
      </c>
      <c r="AG23" s="65">
        <v>4501110652</v>
      </c>
      <c r="AH23" s="65">
        <v>4540972013</v>
      </c>
      <c r="AI23" s="65">
        <v>3508781145</v>
      </c>
      <c r="AJ23" s="90">
        <f t="shared" si="15"/>
        <v>0.77269384945667574</v>
      </c>
      <c r="AK23" s="90">
        <f t="shared" si="16"/>
        <v>0.15659583100641861</v>
      </c>
    </row>
    <row r="24" spans="1:37" s="7" customFormat="1" ht="13" x14ac:dyDescent="0.3">
      <c r="A24" s="23" t="s">
        <v>23</v>
      </c>
      <c r="B24" s="31" t="s">
        <v>91</v>
      </c>
      <c r="C24" s="32" t="s">
        <v>92</v>
      </c>
      <c r="D24" s="64">
        <v>2330862704</v>
      </c>
      <c r="E24" s="65">
        <v>234198250</v>
      </c>
      <c r="F24" s="67">
        <f t="shared" si="0"/>
        <v>2565060954</v>
      </c>
      <c r="G24" s="64">
        <v>2579033836</v>
      </c>
      <c r="H24" s="65">
        <v>294640511</v>
      </c>
      <c r="I24" s="67">
        <f t="shared" si="1"/>
        <v>2873674347</v>
      </c>
      <c r="J24" s="64">
        <v>742085016</v>
      </c>
      <c r="K24" s="65">
        <v>25230020</v>
      </c>
      <c r="L24" s="65">
        <f t="shared" si="2"/>
        <v>767315036</v>
      </c>
      <c r="M24" s="90">
        <f t="shared" si="3"/>
        <v>0.29914105347221315</v>
      </c>
      <c r="N24" s="100">
        <v>457901266</v>
      </c>
      <c r="O24" s="101">
        <v>63150351</v>
      </c>
      <c r="P24" s="102">
        <f t="shared" si="4"/>
        <v>521051617</v>
      </c>
      <c r="Q24" s="90">
        <f t="shared" si="5"/>
        <v>0.20313420473983793</v>
      </c>
      <c r="R24" s="100">
        <v>960550329</v>
      </c>
      <c r="S24" s="102">
        <v>48645863</v>
      </c>
      <c r="T24" s="102">
        <f t="shared" si="6"/>
        <v>1009196192</v>
      </c>
      <c r="U24" s="90">
        <f t="shared" si="7"/>
        <v>0.35118669345869341</v>
      </c>
      <c r="V24" s="100">
        <v>0</v>
      </c>
      <c r="W24" s="102">
        <v>0</v>
      </c>
      <c r="X24" s="102">
        <f t="shared" si="8"/>
        <v>0</v>
      </c>
      <c r="Y24" s="90">
        <f t="shared" si="9"/>
        <v>0</v>
      </c>
      <c r="Z24" s="64">
        <f t="shared" si="10"/>
        <v>2160536611</v>
      </c>
      <c r="AA24" s="65">
        <f t="shared" si="11"/>
        <v>137026234</v>
      </c>
      <c r="AB24" s="65">
        <f t="shared" si="12"/>
        <v>2297562845</v>
      </c>
      <c r="AC24" s="90">
        <f t="shared" si="13"/>
        <v>0.79952095038136906</v>
      </c>
      <c r="AD24" s="64">
        <v>452606098</v>
      </c>
      <c r="AE24" s="65">
        <v>43730332</v>
      </c>
      <c r="AF24" s="65">
        <f t="shared" si="14"/>
        <v>496336430</v>
      </c>
      <c r="AG24" s="65">
        <v>2461247579</v>
      </c>
      <c r="AH24" s="65">
        <v>2470145070</v>
      </c>
      <c r="AI24" s="65">
        <v>1823926324</v>
      </c>
      <c r="AJ24" s="90">
        <f t="shared" si="15"/>
        <v>0.73838834251139751</v>
      </c>
      <c r="AK24" s="90">
        <f t="shared" si="16"/>
        <v>1.0332905888048556</v>
      </c>
    </row>
    <row r="25" spans="1:37" s="7" customFormat="1" ht="13" x14ac:dyDescent="0.3">
      <c r="A25" s="23" t="s">
        <v>23</v>
      </c>
      <c r="B25" s="31" t="s">
        <v>93</v>
      </c>
      <c r="C25" s="32" t="s">
        <v>94</v>
      </c>
      <c r="D25" s="64">
        <v>3706183837</v>
      </c>
      <c r="E25" s="65">
        <v>714165948</v>
      </c>
      <c r="F25" s="67">
        <f t="shared" si="0"/>
        <v>4420349785</v>
      </c>
      <c r="G25" s="64">
        <v>3762403033</v>
      </c>
      <c r="H25" s="65">
        <v>741954086</v>
      </c>
      <c r="I25" s="67">
        <f t="shared" si="1"/>
        <v>4504357119</v>
      </c>
      <c r="J25" s="64">
        <v>968481680</v>
      </c>
      <c r="K25" s="65">
        <v>39832782</v>
      </c>
      <c r="L25" s="65">
        <f t="shared" si="2"/>
        <v>1008314462</v>
      </c>
      <c r="M25" s="90">
        <f t="shared" si="3"/>
        <v>0.22810739218457574</v>
      </c>
      <c r="N25" s="100">
        <v>958734609</v>
      </c>
      <c r="O25" s="101">
        <v>172851342</v>
      </c>
      <c r="P25" s="102">
        <f t="shared" si="4"/>
        <v>1131585951</v>
      </c>
      <c r="Q25" s="90">
        <f t="shared" si="5"/>
        <v>0.25599466242239921</v>
      </c>
      <c r="R25" s="100">
        <v>974998760</v>
      </c>
      <c r="S25" s="102">
        <v>101849053</v>
      </c>
      <c r="T25" s="102">
        <f t="shared" si="6"/>
        <v>1076847813</v>
      </c>
      <c r="U25" s="90">
        <f t="shared" si="7"/>
        <v>0.23906803669223012</v>
      </c>
      <c r="V25" s="100">
        <v>0</v>
      </c>
      <c r="W25" s="102">
        <v>0</v>
      </c>
      <c r="X25" s="102">
        <f t="shared" si="8"/>
        <v>0</v>
      </c>
      <c r="Y25" s="90">
        <f t="shared" si="9"/>
        <v>0</v>
      </c>
      <c r="Z25" s="64">
        <f t="shared" si="10"/>
        <v>2902215049</v>
      </c>
      <c r="AA25" s="65">
        <f t="shared" si="11"/>
        <v>314533177</v>
      </c>
      <c r="AB25" s="65">
        <f t="shared" si="12"/>
        <v>3216748226</v>
      </c>
      <c r="AC25" s="90">
        <f t="shared" si="13"/>
        <v>0.71414147258247174</v>
      </c>
      <c r="AD25" s="64">
        <v>839002470</v>
      </c>
      <c r="AE25" s="65">
        <v>71286095</v>
      </c>
      <c r="AF25" s="65">
        <f t="shared" si="14"/>
        <v>910288565</v>
      </c>
      <c r="AG25" s="65">
        <v>4097426275</v>
      </c>
      <c r="AH25" s="65">
        <v>4026983265</v>
      </c>
      <c r="AI25" s="65">
        <v>2847201179</v>
      </c>
      <c r="AJ25" s="90">
        <f t="shared" si="15"/>
        <v>0.70703079492434895</v>
      </c>
      <c r="AK25" s="90">
        <f t="shared" si="16"/>
        <v>0.18297411876199932</v>
      </c>
    </row>
    <row r="26" spans="1:37" s="7" customFormat="1" ht="13" x14ac:dyDescent="0.3">
      <c r="A26" s="23" t="s">
        <v>23</v>
      </c>
      <c r="B26" s="31" t="s">
        <v>95</v>
      </c>
      <c r="C26" s="32" t="s">
        <v>96</v>
      </c>
      <c r="D26" s="64">
        <v>2869321198</v>
      </c>
      <c r="E26" s="65">
        <v>642490175</v>
      </c>
      <c r="F26" s="67">
        <f t="shared" si="0"/>
        <v>3511811373</v>
      </c>
      <c r="G26" s="64">
        <v>2919127431</v>
      </c>
      <c r="H26" s="65">
        <v>594994274</v>
      </c>
      <c r="I26" s="67">
        <f t="shared" si="1"/>
        <v>3514121705</v>
      </c>
      <c r="J26" s="64">
        <v>677964723</v>
      </c>
      <c r="K26" s="65">
        <v>51098535</v>
      </c>
      <c r="L26" s="65">
        <f t="shared" si="2"/>
        <v>729063258</v>
      </c>
      <c r="M26" s="90">
        <f t="shared" si="3"/>
        <v>0.20760319406824815</v>
      </c>
      <c r="N26" s="100">
        <v>680083562</v>
      </c>
      <c r="O26" s="101">
        <v>120751714</v>
      </c>
      <c r="P26" s="102">
        <f t="shared" si="4"/>
        <v>800835276</v>
      </c>
      <c r="Q26" s="90">
        <f t="shared" si="5"/>
        <v>0.22804051554622037</v>
      </c>
      <c r="R26" s="100">
        <v>719761984</v>
      </c>
      <c r="S26" s="102">
        <v>81260180</v>
      </c>
      <c r="T26" s="102">
        <f t="shared" si="6"/>
        <v>801022164</v>
      </c>
      <c r="U26" s="90">
        <f t="shared" si="7"/>
        <v>0.22794377407597499</v>
      </c>
      <c r="V26" s="100">
        <v>0</v>
      </c>
      <c r="W26" s="102">
        <v>0</v>
      </c>
      <c r="X26" s="102">
        <f t="shared" si="8"/>
        <v>0</v>
      </c>
      <c r="Y26" s="90">
        <f t="shared" si="9"/>
        <v>0</v>
      </c>
      <c r="Z26" s="64">
        <f t="shared" si="10"/>
        <v>2077810269</v>
      </c>
      <c r="AA26" s="65">
        <f t="shared" si="11"/>
        <v>253110429</v>
      </c>
      <c r="AB26" s="65">
        <f t="shared" si="12"/>
        <v>2330920698</v>
      </c>
      <c r="AC26" s="90">
        <f t="shared" si="13"/>
        <v>0.66330107311977693</v>
      </c>
      <c r="AD26" s="64">
        <v>688344690</v>
      </c>
      <c r="AE26" s="65">
        <v>76591474</v>
      </c>
      <c r="AF26" s="65">
        <f t="shared" si="14"/>
        <v>764936164</v>
      </c>
      <c r="AG26" s="65">
        <v>3131498699</v>
      </c>
      <c r="AH26" s="65">
        <v>3110460555</v>
      </c>
      <c r="AI26" s="65">
        <v>2197167870</v>
      </c>
      <c r="AJ26" s="90">
        <f t="shared" si="15"/>
        <v>0.70638023892252833</v>
      </c>
      <c r="AK26" s="90">
        <f t="shared" si="16"/>
        <v>4.7175178398285222E-2</v>
      </c>
    </row>
    <row r="27" spans="1:37" s="7" customFormat="1" ht="13" x14ac:dyDescent="0.3">
      <c r="A27" s="23" t="s">
        <v>23</v>
      </c>
      <c r="B27" s="33" t="s">
        <v>97</v>
      </c>
      <c r="C27" s="32" t="s">
        <v>98</v>
      </c>
      <c r="D27" s="64">
        <v>3869688903</v>
      </c>
      <c r="E27" s="65">
        <v>907018426</v>
      </c>
      <c r="F27" s="67">
        <f t="shared" si="0"/>
        <v>4776707329</v>
      </c>
      <c r="G27" s="64">
        <v>3944363759</v>
      </c>
      <c r="H27" s="65">
        <v>1259307524</v>
      </c>
      <c r="I27" s="67">
        <f t="shared" si="1"/>
        <v>5203671283</v>
      </c>
      <c r="J27" s="64">
        <v>836021804</v>
      </c>
      <c r="K27" s="65">
        <v>159022097</v>
      </c>
      <c r="L27" s="65">
        <f t="shared" si="2"/>
        <v>995043901</v>
      </c>
      <c r="M27" s="90">
        <f t="shared" si="3"/>
        <v>0.20831167422775967</v>
      </c>
      <c r="N27" s="100">
        <v>685404179</v>
      </c>
      <c r="O27" s="101">
        <v>316299988</v>
      </c>
      <c r="P27" s="102">
        <f t="shared" si="4"/>
        <v>1001704167</v>
      </c>
      <c r="Q27" s="90">
        <f t="shared" si="5"/>
        <v>0.2097059957846959</v>
      </c>
      <c r="R27" s="100">
        <v>725546672</v>
      </c>
      <c r="S27" s="102">
        <v>189040441</v>
      </c>
      <c r="T27" s="102">
        <f t="shared" si="6"/>
        <v>914587113</v>
      </c>
      <c r="U27" s="90">
        <f t="shared" si="7"/>
        <v>0.17575804912733187</v>
      </c>
      <c r="V27" s="100">
        <v>0</v>
      </c>
      <c r="W27" s="102">
        <v>0</v>
      </c>
      <c r="X27" s="102">
        <f t="shared" si="8"/>
        <v>0</v>
      </c>
      <c r="Y27" s="90">
        <f t="shared" si="9"/>
        <v>0</v>
      </c>
      <c r="Z27" s="64">
        <f t="shared" si="10"/>
        <v>2246972655</v>
      </c>
      <c r="AA27" s="65">
        <f t="shared" si="11"/>
        <v>664362526</v>
      </c>
      <c r="AB27" s="65">
        <f t="shared" si="12"/>
        <v>2911335181</v>
      </c>
      <c r="AC27" s="90">
        <f t="shared" si="13"/>
        <v>0.55947715039401347</v>
      </c>
      <c r="AD27" s="64">
        <v>689234378</v>
      </c>
      <c r="AE27" s="65">
        <v>261408108</v>
      </c>
      <c r="AF27" s="65">
        <f t="shared" si="14"/>
        <v>950642486</v>
      </c>
      <c r="AG27" s="65">
        <v>4779230489</v>
      </c>
      <c r="AH27" s="65">
        <v>5355109826</v>
      </c>
      <c r="AI27" s="65">
        <v>3155593698</v>
      </c>
      <c r="AJ27" s="90">
        <f t="shared" si="15"/>
        <v>0.58926778358102716</v>
      </c>
      <c r="AK27" s="90">
        <f t="shared" si="16"/>
        <v>-3.7927373887642557E-2</v>
      </c>
    </row>
    <row r="28" spans="1:37" s="7" customFormat="1" ht="13" x14ac:dyDescent="0.3">
      <c r="A28" s="34" t="s">
        <v>0</v>
      </c>
      <c r="B28" s="35" t="s">
        <v>617</v>
      </c>
      <c r="C28" s="34" t="s">
        <v>0</v>
      </c>
      <c r="D28" s="68">
        <f>SUM(D9:D27)</f>
        <v>90309660890</v>
      </c>
      <c r="E28" s="69">
        <f>SUM(E9:E27)</f>
        <v>8629551115</v>
      </c>
      <c r="F28" s="70">
        <f t="shared" si="0"/>
        <v>98939212005</v>
      </c>
      <c r="G28" s="68">
        <f>SUM(G9:G27)</f>
        <v>92257143105</v>
      </c>
      <c r="H28" s="69">
        <f>SUM(H9:H27)</f>
        <v>9953016831</v>
      </c>
      <c r="I28" s="70">
        <f t="shared" si="1"/>
        <v>102210159936</v>
      </c>
      <c r="J28" s="68">
        <f>SUM(J9:J27)</f>
        <v>24422429690</v>
      </c>
      <c r="K28" s="69">
        <f>SUM(K9:K27)</f>
        <v>1121950542</v>
      </c>
      <c r="L28" s="69">
        <f t="shared" si="2"/>
        <v>25544380232</v>
      </c>
      <c r="M28" s="91">
        <f t="shared" si="3"/>
        <v>0.25818257204948314</v>
      </c>
      <c r="N28" s="103">
        <f>SUM(N9:N27)</f>
        <v>21233253598</v>
      </c>
      <c r="O28" s="104">
        <f>SUM(O9:O27)</f>
        <v>2301959682</v>
      </c>
      <c r="P28" s="105">
        <f t="shared" si="4"/>
        <v>23535213280</v>
      </c>
      <c r="Q28" s="91">
        <f t="shared" si="5"/>
        <v>0.23787548741353046</v>
      </c>
      <c r="R28" s="103">
        <f>SUM(R9:R27)</f>
        <v>19628099445</v>
      </c>
      <c r="S28" s="105">
        <f>SUM(S9:S27)</f>
        <v>1326976778</v>
      </c>
      <c r="T28" s="105">
        <f t="shared" si="6"/>
        <v>20955076223</v>
      </c>
      <c r="U28" s="91">
        <f t="shared" si="7"/>
        <v>0.20501950330692417</v>
      </c>
      <c r="V28" s="103">
        <f>SUM(V9:V27)</f>
        <v>0</v>
      </c>
      <c r="W28" s="105">
        <f>SUM(W9:W27)</f>
        <v>0</v>
      </c>
      <c r="X28" s="105">
        <f t="shared" si="8"/>
        <v>0</v>
      </c>
      <c r="Y28" s="91">
        <f t="shared" si="9"/>
        <v>0</v>
      </c>
      <c r="Z28" s="68">
        <f t="shared" si="10"/>
        <v>65283782733</v>
      </c>
      <c r="AA28" s="69">
        <f t="shared" si="11"/>
        <v>4750887002</v>
      </c>
      <c r="AB28" s="69">
        <f t="shared" si="12"/>
        <v>70034669735</v>
      </c>
      <c r="AC28" s="91">
        <f t="shared" si="13"/>
        <v>0.68520262348530681</v>
      </c>
      <c r="AD28" s="68">
        <f>SUM(AD9:AD27)</f>
        <v>19315371101</v>
      </c>
      <c r="AE28" s="69">
        <f>SUM(AE9:AE27)</f>
        <v>1219059871</v>
      </c>
      <c r="AF28" s="69">
        <f t="shared" si="14"/>
        <v>20534430972</v>
      </c>
      <c r="AG28" s="69">
        <f>SUM(AG9:AG27)</f>
        <v>93536209806</v>
      </c>
      <c r="AH28" s="69">
        <f>SUM(AH9:AH27)</f>
        <v>94849282125</v>
      </c>
      <c r="AI28" s="69">
        <f>SUM(AI9:AI27)</f>
        <v>66651798555</v>
      </c>
      <c r="AJ28" s="91">
        <f t="shared" si="15"/>
        <v>0.70271273605593454</v>
      </c>
      <c r="AK28" s="91">
        <f t="shared" si="16"/>
        <v>2.0484874967978239E-2</v>
      </c>
    </row>
    <row r="29" spans="1:37" s="7" customFormat="1" ht="12.75" customHeight="1" x14ac:dyDescent="0.3">
      <c r="A29" s="36"/>
      <c r="B29" s="37"/>
      <c r="C29" s="38"/>
      <c r="D29" s="71"/>
      <c r="E29" s="72"/>
      <c r="F29" s="73"/>
      <c r="G29" s="71"/>
      <c r="H29" s="72"/>
      <c r="I29" s="73"/>
      <c r="J29" s="74"/>
      <c r="K29" s="72"/>
      <c r="L29" s="73"/>
      <c r="M29" s="92"/>
      <c r="N29" s="74"/>
      <c r="O29" s="73"/>
      <c r="P29" s="72"/>
      <c r="Q29" s="92"/>
      <c r="R29" s="74"/>
      <c r="S29" s="72"/>
      <c r="T29" s="72"/>
      <c r="U29" s="92"/>
      <c r="V29" s="74"/>
      <c r="W29" s="72"/>
      <c r="X29" s="72"/>
      <c r="Y29" s="92"/>
      <c r="Z29" s="74"/>
      <c r="AA29" s="72"/>
      <c r="AB29" s="73"/>
      <c r="AC29" s="92"/>
      <c r="AD29" s="74"/>
      <c r="AE29" s="72"/>
      <c r="AF29" s="72"/>
      <c r="AG29" s="72"/>
      <c r="AH29" s="72"/>
      <c r="AI29" s="72"/>
      <c r="AJ29" s="92"/>
      <c r="AK29" s="92"/>
    </row>
    <row r="30" spans="1:37" s="7" customFormat="1" ht="13" x14ac:dyDescent="0.3">
      <c r="B30" s="39"/>
      <c r="D30" s="75"/>
      <c r="E30" s="75"/>
      <c r="F30" s="75"/>
      <c r="G30" s="75"/>
      <c r="H30" s="75"/>
      <c r="I30" s="75"/>
      <c r="J30" s="75"/>
      <c r="K30" s="75"/>
      <c r="L30" s="75"/>
      <c r="M30" s="93"/>
      <c r="N30" s="75"/>
      <c r="O30" s="75"/>
      <c r="P30" s="75"/>
      <c r="Q30" s="93"/>
      <c r="R30" s="75"/>
      <c r="S30" s="75"/>
      <c r="T30" s="75"/>
      <c r="U30" s="93"/>
      <c r="V30" s="75"/>
      <c r="W30" s="75"/>
      <c r="X30" s="75"/>
      <c r="Y30" s="93"/>
      <c r="Z30" s="75"/>
      <c r="AA30" s="75"/>
      <c r="AB30" s="75"/>
      <c r="AC30" s="93"/>
      <c r="AD30" s="75"/>
      <c r="AE30" s="75"/>
      <c r="AF30" s="75"/>
      <c r="AG30" s="75"/>
      <c r="AH30" s="75"/>
      <c r="AI30" s="75"/>
      <c r="AJ30" s="93"/>
      <c r="AK30" s="93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2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44</v>
      </c>
      <c r="C9" s="57" t="s">
        <v>45</v>
      </c>
      <c r="D9" s="77">
        <v>10953568905</v>
      </c>
      <c r="E9" s="78">
        <v>1159708535</v>
      </c>
      <c r="F9" s="79">
        <f>$D9       +$E9</f>
        <v>12113277440</v>
      </c>
      <c r="G9" s="77">
        <v>10923507107</v>
      </c>
      <c r="H9" s="78">
        <v>1549219884</v>
      </c>
      <c r="I9" s="79">
        <f>$G9       +$H9</f>
        <v>12472726991</v>
      </c>
      <c r="J9" s="77">
        <v>3064923077</v>
      </c>
      <c r="K9" s="78">
        <v>118909850</v>
      </c>
      <c r="L9" s="78">
        <f>$J9       +$K9</f>
        <v>3183832927</v>
      </c>
      <c r="M9" s="95">
        <f>IF(($F9       =0),0,($L9       /$F9       ))</f>
        <v>0.26283827335502685</v>
      </c>
      <c r="N9" s="77">
        <v>2848808606</v>
      </c>
      <c r="O9" s="78">
        <v>374188417</v>
      </c>
      <c r="P9" s="78">
        <f>$N9       +$O9</f>
        <v>3222997023</v>
      </c>
      <c r="Q9" s="95">
        <f>IF(($F9       =0),0,($P9       /$F9       ))</f>
        <v>0.26607142773409476</v>
      </c>
      <c r="R9" s="77">
        <v>2690982673</v>
      </c>
      <c r="S9" s="78">
        <v>167069144</v>
      </c>
      <c r="T9" s="78">
        <f>$R9       +$S9</f>
        <v>2858051817</v>
      </c>
      <c r="U9" s="95">
        <f>IF(($I9       =0),0,($T9       /$I9       ))</f>
        <v>0.2291441012909444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8604714356</v>
      </c>
      <c r="AA9" s="78">
        <f>$K9       +$O9       +$S9</f>
        <v>660167411</v>
      </c>
      <c r="AB9" s="78">
        <f>$Z9       +$AA9</f>
        <v>9264881767</v>
      </c>
      <c r="AC9" s="95">
        <f>IF(($I9       =0),0,($AB9       /$I9       ))</f>
        <v>0.74281123716451913</v>
      </c>
      <c r="AD9" s="77">
        <v>2615269148</v>
      </c>
      <c r="AE9" s="78">
        <v>197303859</v>
      </c>
      <c r="AF9" s="78">
        <f>$AD9       +$AE9</f>
        <v>2812573007</v>
      </c>
      <c r="AG9" s="78">
        <v>11365926102</v>
      </c>
      <c r="AH9" s="78">
        <v>11727941372</v>
      </c>
      <c r="AI9" s="79">
        <v>8598593944</v>
      </c>
      <c r="AJ9" s="114">
        <f>IF(($AH9       =0),0,($AI9       /$AH9       ))</f>
        <v>0.73317163441222566</v>
      </c>
      <c r="AK9" s="115">
        <f>IF(($AF9       =0),0,(($T9       /$AF9       )-1))</f>
        <v>1.6169823818550144E-2</v>
      </c>
    </row>
    <row r="10" spans="1:37" ht="13" x14ac:dyDescent="0.3">
      <c r="A10" s="55" t="s">
        <v>99</v>
      </c>
      <c r="B10" s="56" t="s">
        <v>56</v>
      </c>
      <c r="C10" s="57" t="s">
        <v>57</v>
      </c>
      <c r="D10" s="77">
        <v>19555749200</v>
      </c>
      <c r="E10" s="78">
        <v>2091286000</v>
      </c>
      <c r="F10" s="79">
        <f t="shared" ref="F10:F55" si="0">$D10      +$E10</f>
        <v>21647035200</v>
      </c>
      <c r="G10" s="77">
        <v>19124493110</v>
      </c>
      <c r="H10" s="78">
        <v>2115186310</v>
      </c>
      <c r="I10" s="79">
        <f t="shared" ref="I10:I55" si="1">$G10      +$H10</f>
        <v>21239679420</v>
      </c>
      <c r="J10" s="77">
        <v>7018760036</v>
      </c>
      <c r="K10" s="78">
        <v>84255285</v>
      </c>
      <c r="L10" s="78">
        <f t="shared" ref="L10:L55" si="2">$J10      +$K10</f>
        <v>7103015321</v>
      </c>
      <c r="M10" s="95">
        <f t="shared" ref="M10:M55" si="3">IF(($F10      =0),0,($L10      /$F10      ))</f>
        <v>0.32812878324325911</v>
      </c>
      <c r="N10" s="77">
        <v>0</v>
      </c>
      <c r="O10" s="78">
        <v>0</v>
      </c>
      <c r="P10" s="78">
        <f t="shared" ref="P10:P55" si="4">$N10      +$O10</f>
        <v>0</v>
      </c>
      <c r="Q10" s="95">
        <f t="shared" ref="Q10:Q55" si="5">IF(($F10      =0),0,($P10      /$F10      ))</f>
        <v>0</v>
      </c>
      <c r="R10" s="77">
        <v>0</v>
      </c>
      <c r="S10" s="78">
        <v>0</v>
      </c>
      <c r="T10" s="78">
        <f t="shared" ref="T10:T55" si="6">$R10      +$S10</f>
        <v>0</v>
      </c>
      <c r="U10" s="95">
        <f t="shared" ref="U10:U55" si="7">IF(($I10      =0),0,($T10      /$I10      ))</f>
        <v>0</v>
      </c>
      <c r="V10" s="77">
        <v>0</v>
      </c>
      <c r="W10" s="78">
        <v>0</v>
      </c>
      <c r="X10" s="78">
        <f t="shared" ref="X10:X55" si="8">$V10      +$W10</f>
        <v>0</v>
      </c>
      <c r="Y10" s="95">
        <f t="shared" ref="Y10:Y55" si="9">IF(($I10      =0),0,($X10      /$I10      ))</f>
        <v>0</v>
      </c>
      <c r="Z10" s="77">
        <f t="shared" ref="Z10:Z55" si="10">$J10      +$N10      +$R10</f>
        <v>7018760036</v>
      </c>
      <c r="AA10" s="78">
        <f t="shared" ref="AA10:AA55" si="11">$K10      +$O10      +$S10</f>
        <v>84255285</v>
      </c>
      <c r="AB10" s="78">
        <f t="shared" ref="AB10:AB55" si="12">$Z10      +$AA10</f>
        <v>7103015321</v>
      </c>
      <c r="AC10" s="95">
        <f t="shared" ref="AC10:AC55" si="13">IF(($I10      =0),0,($AB10      /$I10      ))</f>
        <v>0.33442196468895669</v>
      </c>
      <c r="AD10" s="77">
        <v>3462823292</v>
      </c>
      <c r="AE10" s="78">
        <v>223198141</v>
      </c>
      <c r="AF10" s="78">
        <f t="shared" ref="AF10:AF55" si="14">$AD10      +$AE10</f>
        <v>3686021433</v>
      </c>
      <c r="AG10" s="78">
        <v>20026347580</v>
      </c>
      <c r="AH10" s="78">
        <v>19829049895</v>
      </c>
      <c r="AI10" s="79">
        <v>14691932853</v>
      </c>
      <c r="AJ10" s="114">
        <f t="shared" ref="AJ10:AJ55" si="15">IF(($AH10      =0),0,($AI10      /$AH10      ))</f>
        <v>0.74092974352264096</v>
      </c>
      <c r="AK10" s="115">
        <f t="shared" ref="AK10:AK55" si="16">IF(($AF10      =0),0,(($T10      /$AF10      )-1))</f>
        <v>-1</v>
      </c>
    </row>
    <row r="11" spans="1:37" ht="14" x14ac:dyDescent="0.3">
      <c r="A11" s="58" t="s">
        <v>0</v>
      </c>
      <c r="B11" s="59" t="s">
        <v>100</v>
      </c>
      <c r="C11" s="60" t="s">
        <v>0</v>
      </c>
      <c r="D11" s="80">
        <f>SUM(D9:D10)</f>
        <v>30509318105</v>
      </c>
      <c r="E11" s="81">
        <f>SUM(E9:E10)</f>
        <v>3250994535</v>
      </c>
      <c r="F11" s="82">
        <f t="shared" si="0"/>
        <v>33760312640</v>
      </c>
      <c r="G11" s="80">
        <f>SUM(G9:G10)</f>
        <v>30048000217</v>
      </c>
      <c r="H11" s="81">
        <f>SUM(H9:H10)</f>
        <v>3664406194</v>
      </c>
      <c r="I11" s="82">
        <f t="shared" si="1"/>
        <v>33712406411</v>
      </c>
      <c r="J11" s="80">
        <f>SUM(J9:J10)</f>
        <v>10083683113</v>
      </c>
      <c r="K11" s="81">
        <f>SUM(K9:K10)</f>
        <v>203165135</v>
      </c>
      <c r="L11" s="81">
        <f t="shared" si="2"/>
        <v>10286848248</v>
      </c>
      <c r="M11" s="96">
        <f t="shared" si="3"/>
        <v>0.304702398869728</v>
      </c>
      <c r="N11" s="80">
        <f>SUM(N9:N10)</f>
        <v>2848808606</v>
      </c>
      <c r="O11" s="81">
        <f>SUM(O9:O10)</f>
        <v>374188417</v>
      </c>
      <c r="P11" s="81">
        <f t="shared" si="4"/>
        <v>3222997023</v>
      </c>
      <c r="Q11" s="96">
        <f t="shared" si="5"/>
        <v>9.5467037209285746E-2</v>
      </c>
      <c r="R11" s="80">
        <f>SUM(R9:R10)</f>
        <v>2690982673</v>
      </c>
      <c r="S11" s="81">
        <f>SUM(S9:S10)</f>
        <v>167069144</v>
      </c>
      <c r="T11" s="81">
        <f t="shared" si="6"/>
        <v>2858051817</v>
      </c>
      <c r="U11" s="96">
        <f t="shared" si="7"/>
        <v>8.4777449054109888E-2</v>
      </c>
      <c r="V11" s="80">
        <f>SUM(V9:V10)</f>
        <v>0</v>
      </c>
      <c r="W11" s="81">
        <f>SUM(W9:W10)</f>
        <v>0</v>
      </c>
      <c r="X11" s="81">
        <f t="shared" si="8"/>
        <v>0</v>
      </c>
      <c r="Y11" s="96">
        <f t="shared" si="9"/>
        <v>0</v>
      </c>
      <c r="Z11" s="80">
        <f t="shared" si="10"/>
        <v>15623474392</v>
      </c>
      <c r="AA11" s="81">
        <f t="shared" si="11"/>
        <v>744422696</v>
      </c>
      <c r="AB11" s="81">
        <f t="shared" si="12"/>
        <v>16367897088</v>
      </c>
      <c r="AC11" s="96">
        <f t="shared" si="13"/>
        <v>0.48551553657882246</v>
      </c>
      <c r="AD11" s="80">
        <f>SUM(AD9:AD10)</f>
        <v>6078092440</v>
      </c>
      <c r="AE11" s="81">
        <f>SUM(AE9:AE10)</f>
        <v>420502000</v>
      </c>
      <c r="AF11" s="81">
        <f t="shared" si="14"/>
        <v>6498594440</v>
      </c>
      <c r="AG11" s="81">
        <f>SUM(AG9:AG10)</f>
        <v>31392273682</v>
      </c>
      <c r="AH11" s="81">
        <f>SUM(AH9:AH10)</f>
        <v>31556991267</v>
      </c>
      <c r="AI11" s="82">
        <f>SUM(AI9:AI10)</f>
        <v>23290526797</v>
      </c>
      <c r="AJ11" s="116">
        <f t="shared" si="15"/>
        <v>0.73804649498875186</v>
      </c>
      <c r="AK11" s="117">
        <f t="shared" si="16"/>
        <v>-0.56020461910837449</v>
      </c>
    </row>
    <row r="12" spans="1:37" ht="13" x14ac:dyDescent="0.3">
      <c r="A12" s="55" t="s">
        <v>101</v>
      </c>
      <c r="B12" s="56" t="s">
        <v>102</v>
      </c>
      <c r="C12" s="57" t="s">
        <v>103</v>
      </c>
      <c r="D12" s="77">
        <v>619287006</v>
      </c>
      <c r="E12" s="78">
        <v>112867059</v>
      </c>
      <c r="F12" s="79">
        <f t="shared" si="0"/>
        <v>732154065</v>
      </c>
      <c r="G12" s="77">
        <v>590616211</v>
      </c>
      <c r="H12" s="78">
        <v>82203466</v>
      </c>
      <c r="I12" s="79">
        <f t="shared" si="1"/>
        <v>672819677</v>
      </c>
      <c r="J12" s="77">
        <v>212247280</v>
      </c>
      <c r="K12" s="78">
        <v>38596574</v>
      </c>
      <c r="L12" s="78">
        <f t="shared" si="2"/>
        <v>250843854</v>
      </c>
      <c r="M12" s="95">
        <f t="shared" si="3"/>
        <v>0.34261075092166565</v>
      </c>
      <c r="N12" s="77">
        <v>92951875</v>
      </c>
      <c r="O12" s="78">
        <v>11464752</v>
      </c>
      <c r="P12" s="78">
        <f t="shared" si="4"/>
        <v>104416627</v>
      </c>
      <c r="Q12" s="95">
        <f t="shared" si="5"/>
        <v>0.14261564879790703</v>
      </c>
      <c r="R12" s="77">
        <v>143341959</v>
      </c>
      <c r="S12" s="78">
        <v>16323481</v>
      </c>
      <c r="T12" s="78">
        <f t="shared" si="6"/>
        <v>159665440</v>
      </c>
      <c r="U12" s="95">
        <f t="shared" si="7"/>
        <v>0.23730792284780339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448541114</v>
      </c>
      <c r="AA12" s="78">
        <f t="shared" si="11"/>
        <v>66384807</v>
      </c>
      <c r="AB12" s="78">
        <f t="shared" si="12"/>
        <v>514925921</v>
      </c>
      <c r="AC12" s="95">
        <f t="shared" si="13"/>
        <v>0.76532529978310959</v>
      </c>
      <c r="AD12" s="77">
        <v>116443436</v>
      </c>
      <c r="AE12" s="78">
        <v>-1378836</v>
      </c>
      <c r="AF12" s="78">
        <f t="shared" si="14"/>
        <v>115064600</v>
      </c>
      <c r="AG12" s="78">
        <v>641162285</v>
      </c>
      <c r="AH12" s="78">
        <v>617818177</v>
      </c>
      <c r="AI12" s="79">
        <v>468971478</v>
      </c>
      <c r="AJ12" s="114">
        <f t="shared" si="15"/>
        <v>0.75907685377149403</v>
      </c>
      <c r="AK12" s="115">
        <f t="shared" si="16"/>
        <v>0.38761565242481177</v>
      </c>
    </row>
    <row r="13" spans="1:37" ht="13" x14ac:dyDescent="0.3">
      <c r="A13" s="55" t="s">
        <v>101</v>
      </c>
      <c r="B13" s="56" t="s">
        <v>104</v>
      </c>
      <c r="C13" s="57" t="s">
        <v>105</v>
      </c>
      <c r="D13" s="77">
        <v>355676553</v>
      </c>
      <c r="E13" s="78">
        <v>58791930</v>
      </c>
      <c r="F13" s="79">
        <f t="shared" si="0"/>
        <v>414468483</v>
      </c>
      <c r="G13" s="77">
        <v>344041678</v>
      </c>
      <c r="H13" s="78">
        <v>72856914</v>
      </c>
      <c r="I13" s="79">
        <f t="shared" si="1"/>
        <v>416898592</v>
      </c>
      <c r="J13" s="77">
        <v>99840027</v>
      </c>
      <c r="K13" s="78">
        <v>11620150</v>
      </c>
      <c r="L13" s="78">
        <f t="shared" si="2"/>
        <v>111460177</v>
      </c>
      <c r="M13" s="95">
        <f t="shared" si="3"/>
        <v>0.26892316683099882</v>
      </c>
      <c r="N13" s="77">
        <v>74413537</v>
      </c>
      <c r="O13" s="78">
        <v>14406437</v>
      </c>
      <c r="P13" s="78">
        <f t="shared" si="4"/>
        <v>88819974</v>
      </c>
      <c r="Q13" s="95">
        <f t="shared" si="5"/>
        <v>0.21429849950737992</v>
      </c>
      <c r="R13" s="77">
        <v>70955489</v>
      </c>
      <c r="S13" s="78">
        <v>18364809</v>
      </c>
      <c r="T13" s="78">
        <f t="shared" si="6"/>
        <v>89320298</v>
      </c>
      <c r="U13" s="95">
        <f t="shared" si="7"/>
        <v>0.21424945949445662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245209053</v>
      </c>
      <c r="AA13" s="78">
        <f t="shared" si="11"/>
        <v>44391396</v>
      </c>
      <c r="AB13" s="78">
        <f t="shared" si="12"/>
        <v>289600449</v>
      </c>
      <c r="AC13" s="95">
        <f t="shared" si="13"/>
        <v>0.69465441850184995</v>
      </c>
      <c r="AD13" s="77">
        <v>30427460</v>
      </c>
      <c r="AE13" s="78">
        <v>17271048</v>
      </c>
      <c r="AF13" s="78">
        <f t="shared" si="14"/>
        <v>47698508</v>
      </c>
      <c r="AG13" s="78">
        <v>396936297</v>
      </c>
      <c r="AH13" s="78">
        <v>409844110</v>
      </c>
      <c r="AI13" s="79">
        <v>239799100</v>
      </c>
      <c r="AJ13" s="114">
        <f t="shared" si="15"/>
        <v>0.58509831945614643</v>
      </c>
      <c r="AK13" s="115">
        <f t="shared" si="16"/>
        <v>0.8726015077872038</v>
      </c>
    </row>
    <row r="14" spans="1:37" ht="13" x14ac:dyDescent="0.3">
      <c r="A14" s="55" t="s">
        <v>101</v>
      </c>
      <c r="B14" s="56" t="s">
        <v>106</v>
      </c>
      <c r="C14" s="57" t="s">
        <v>107</v>
      </c>
      <c r="D14" s="77">
        <v>916678877</v>
      </c>
      <c r="E14" s="78">
        <v>114399571</v>
      </c>
      <c r="F14" s="79">
        <f t="shared" si="0"/>
        <v>1031078448</v>
      </c>
      <c r="G14" s="77">
        <v>877948109</v>
      </c>
      <c r="H14" s="78">
        <v>140768458</v>
      </c>
      <c r="I14" s="79">
        <f t="shared" si="1"/>
        <v>1018716567</v>
      </c>
      <c r="J14" s="77">
        <v>282621397</v>
      </c>
      <c r="K14" s="78">
        <v>12940413</v>
      </c>
      <c r="L14" s="78">
        <f t="shared" si="2"/>
        <v>295561810</v>
      </c>
      <c r="M14" s="95">
        <f t="shared" si="3"/>
        <v>0.28665307724480726</v>
      </c>
      <c r="N14" s="77">
        <v>217321908</v>
      </c>
      <c r="O14" s="78">
        <v>11878595</v>
      </c>
      <c r="P14" s="78">
        <f t="shared" si="4"/>
        <v>229200503</v>
      </c>
      <c r="Q14" s="95">
        <f t="shared" si="5"/>
        <v>0.2222920122562779</v>
      </c>
      <c r="R14" s="77">
        <v>195640881</v>
      </c>
      <c r="S14" s="78">
        <v>31538024</v>
      </c>
      <c r="T14" s="78">
        <f t="shared" si="6"/>
        <v>227178905</v>
      </c>
      <c r="U14" s="95">
        <f t="shared" si="7"/>
        <v>0.22300501666426714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695584186</v>
      </c>
      <c r="AA14" s="78">
        <f t="shared" si="11"/>
        <v>56357032</v>
      </c>
      <c r="AB14" s="78">
        <f t="shared" si="12"/>
        <v>751941218</v>
      </c>
      <c r="AC14" s="95">
        <f t="shared" si="13"/>
        <v>0.7381260326553617</v>
      </c>
      <c r="AD14" s="77">
        <v>211436138</v>
      </c>
      <c r="AE14" s="78">
        <v>7256212</v>
      </c>
      <c r="AF14" s="78">
        <f t="shared" si="14"/>
        <v>218692350</v>
      </c>
      <c r="AG14" s="78">
        <v>924439858</v>
      </c>
      <c r="AH14" s="78">
        <v>895979590</v>
      </c>
      <c r="AI14" s="79">
        <v>659801110</v>
      </c>
      <c r="AJ14" s="114">
        <f t="shared" si="15"/>
        <v>0.73640194192369945</v>
      </c>
      <c r="AK14" s="115">
        <f t="shared" si="16"/>
        <v>3.8805907019610064E-2</v>
      </c>
    </row>
    <row r="15" spans="1:37" ht="13" x14ac:dyDescent="0.3">
      <c r="A15" s="55" t="s">
        <v>101</v>
      </c>
      <c r="B15" s="56" t="s">
        <v>108</v>
      </c>
      <c r="C15" s="57" t="s">
        <v>109</v>
      </c>
      <c r="D15" s="77">
        <v>720093099</v>
      </c>
      <c r="E15" s="78">
        <v>158518240</v>
      </c>
      <c r="F15" s="79">
        <f t="shared" si="0"/>
        <v>878611339</v>
      </c>
      <c r="G15" s="77">
        <v>731866419</v>
      </c>
      <c r="H15" s="78">
        <v>232933900</v>
      </c>
      <c r="I15" s="79">
        <f t="shared" si="1"/>
        <v>964800319</v>
      </c>
      <c r="J15" s="77">
        <v>195760096</v>
      </c>
      <c r="K15" s="78">
        <v>49279733</v>
      </c>
      <c r="L15" s="78">
        <f t="shared" si="2"/>
        <v>245039829</v>
      </c>
      <c r="M15" s="95">
        <f t="shared" si="3"/>
        <v>0.27889445323901063</v>
      </c>
      <c r="N15" s="77">
        <v>173052731</v>
      </c>
      <c r="O15" s="78">
        <v>62157059</v>
      </c>
      <c r="P15" s="78">
        <f t="shared" si="4"/>
        <v>235209790</v>
      </c>
      <c r="Q15" s="95">
        <f t="shared" si="5"/>
        <v>0.26770629920131273</v>
      </c>
      <c r="R15" s="77">
        <v>157158228</v>
      </c>
      <c r="S15" s="78">
        <v>32962870</v>
      </c>
      <c r="T15" s="78">
        <f t="shared" si="6"/>
        <v>190121098</v>
      </c>
      <c r="U15" s="95">
        <f t="shared" si="7"/>
        <v>0.19705745764787624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525971055</v>
      </c>
      <c r="AA15" s="78">
        <f t="shared" si="11"/>
        <v>144399662</v>
      </c>
      <c r="AB15" s="78">
        <f t="shared" si="12"/>
        <v>670370717</v>
      </c>
      <c r="AC15" s="95">
        <f t="shared" si="13"/>
        <v>0.69482845703744012</v>
      </c>
      <c r="AD15" s="77">
        <v>152453557</v>
      </c>
      <c r="AE15" s="78">
        <v>41986598</v>
      </c>
      <c r="AF15" s="78">
        <f t="shared" si="14"/>
        <v>194440155</v>
      </c>
      <c r="AG15" s="78">
        <v>819173992</v>
      </c>
      <c r="AH15" s="78">
        <v>944972915</v>
      </c>
      <c r="AI15" s="79">
        <v>648854228</v>
      </c>
      <c r="AJ15" s="114">
        <f t="shared" si="15"/>
        <v>0.68663791067493185</v>
      </c>
      <c r="AK15" s="115">
        <f t="shared" si="16"/>
        <v>-2.2212783156853599E-2</v>
      </c>
    </row>
    <row r="16" spans="1:37" ht="13" x14ac:dyDescent="0.3">
      <c r="A16" s="55" t="s">
        <v>101</v>
      </c>
      <c r="B16" s="56" t="s">
        <v>110</v>
      </c>
      <c r="C16" s="57" t="s">
        <v>111</v>
      </c>
      <c r="D16" s="77">
        <v>284208361</v>
      </c>
      <c r="E16" s="78">
        <v>48093077</v>
      </c>
      <c r="F16" s="79">
        <f t="shared" si="0"/>
        <v>332301438</v>
      </c>
      <c r="G16" s="77">
        <v>284208361</v>
      </c>
      <c r="H16" s="78">
        <v>48093077</v>
      </c>
      <c r="I16" s="79">
        <f t="shared" si="1"/>
        <v>332301438</v>
      </c>
      <c r="J16" s="77">
        <v>105467647</v>
      </c>
      <c r="K16" s="78">
        <v>46512017</v>
      </c>
      <c r="L16" s="78">
        <f t="shared" si="2"/>
        <v>151979664</v>
      </c>
      <c r="M16" s="95">
        <f t="shared" si="3"/>
        <v>0.45735481890993201</v>
      </c>
      <c r="N16" s="77">
        <v>115692387</v>
      </c>
      <c r="O16" s="78">
        <v>16021088</v>
      </c>
      <c r="P16" s="78">
        <f t="shared" si="4"/>
        <v>131713475</v>
      </c>
      <c r="Q16" s="95">
        <f t="shared" si="5"/>
        <v>0.3963674541787568</v>
      </c>
      <c r="R16" s="77">
        <v>23812914</v>
      </c>
      <c r="S16" s="78">
        <v>4867081</v>
      </c>
      <c r="T16" s="78">
        <f t="shared" si="6"/>
        <v>28679995</v>
      </c>
      <c r="U16" s="95">
        <f t="shared" si="7"/>
        <v>8.6307164882024973E-2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244972948</v>
      </c>
      <c r="AA16" s="78">
        <f t="shared" si="11"/>
        <v>67400186</v>
      </c>
      <c r="AB16" s="78">
        <f t="shared" si="12"/>
        <v>312373134</v>
      </c>
      <c r="AC16" s="95">
        <f t="shared" si="13"/>
        <v>0.94002943797071381</v>
      </c>
      <c r="AD16" s="77">
        <v>65139638</v>
      </c>
      <c r="AE16" s="78">
        <v>8429481</v>
      </c>
      <c r="AF16" s="78">
        <f t="shared" si="14"/>
        <v>73569119</v>
      </c>
      <c r="AG16" s="78">
        <v>337151125</v>
      </c>
      <c r="AH16" s="78">
        <v>345427976</v>
      </c>
      <c r="AI16" s="79">
        <v>266421314</v>
      </c>
      <c r="AJ16" s="114">
        <f t="shared" si="15"/>
        <v>0.771278913436936</v>
      </c>
      <c r="AK16" s="115">
        <f t="shared" si="16"/>
        <v>-0.6101625873758254</v>
      </c>
    </row>
    <row r="17" spans="1:37" ht="13" x14ac:dyDescent="0.3">
      <c r="A17" s="55" t="s">
        <v>101</v>
      </c>
      <c r="B17" s="56" t="s">
        <v>112</v>
      </c>
      <c r="C17" s="57" t="s">
        <v>113</v>
      </c>
      <c r="D17" s="77">
        <v>1468686408</v>
      </c>
      <c r="E17" s="78">
        <v>265462280</v>
      </c>
      <c r="F17" s="79">
        <f t="shared" si="0"/>
        <v>1734148688</v>
      </c>
      <c r="G17" s="77">
        <v>1461864522</v>
      </c>
      <c r="H17" s="78">
        <v>322565180</v>
      </c>
      <c r="I17" s="79">
        <f t="shared" si="1"/>
        <v>1784429702</v>
      </c>
      <c r="J17" s="77">
        <v>415123599</v>
      </c>
      <c r="K17" s="78">
        <v>12933049</v>
      </c>
      <c r="L17" s="78">
        <f t="shared" si="2"/>
        <v>428056648</v>
      </c>
      <c r="M17" s="95">
        <f t="shared" si="3"/>
        <v>0.24683964585163645</v>
      </c>
      <c r="N17" s="77">
        <v>349733289</v>
      </c>
      <c r="O17" s="78">
        <v>31161812</v>
      </c>
      <c r="P17" s="78">
        <f t="shared" si="4"/>
        <v>380895101</v>
      </c>
      <c r="Q17" s="95">
        <f t="shared" si="5"/>
        <v>0.21964385386081728</v>
      </c>
      <c r="R17" s="77">
        <v>334790075</v>
      </c>
      <c r="S17" s="78">
        <v>23347096</v>
      </c>
      <c r="T17" s="78">
        <f t="shared" si="6"/>
        <v>358137171</v>
      </c>
      <c r="U17" s="95">
        <f t="shared" si="7"/>
        <v>0.20070119355141736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1099646963</v>
      </c>
      <c r="AA17" s="78">
        <f t="shared" si="11"/>
        <v>67441957</v>
      </c>
      <c r="AB17" s="78">
        <f t="shared" si="12"/>
        <v>1167088920</v>
      </c>
      <c r="AC17" s="95">
        <f t="shared" si="13"/>
        <v>0.65404029012289999</v>
      </c>
      <c r="AD17" s="77">
        <v>284643695</v>
      </c>
      <c r="AE17" s="78">
        <v>24300428</v>
      </c>
      <c r="AF17" s="78">
        <f t="shared" si="14"/>
        <v>308944123</v>
      </c>
      <c r="AG17" s="78">
        <v>1542982428</v>
      </c>
      <c r="AH17" s="78">
        <v>1621839890</v>
      </c>
      <c r="AI17" s="79">
        <v>1110512503</v>
      </c>
      <c r="AJ17" s="114">
        <f t="shared" si="15"/>
        <v>0.68472388048119848</v>
      </c>
      <c r="AK17" s="115">
        <f t="shared" si="16"/>
        <v>0.15922959635001699</v>
      </c>
    </row>
    <row r="18" spans="1:37" ht="13" x14ac:dyDescent="0.3">
      <c r="A18" s="55" t="s">
        <v>101</v>
      </c>
      <c r="B18" s="56" t="s">
        <v>114</v>
      </c>
      <c r="C18" s="57" t="s">
        <v>115</v>
      </c>
      <c r="D18" s="77">
        <v>254040793</v>
      </c>
      <c r="E18" s="78">
        <v>50608547</v>
      </c>
      <c r="F18" s="79">
        <f t="shared" si="0"/>
        <v>304649340</v>
      </c>
      <c r="G18" s="77">
        <v>246442672</v>
      </c>
      <c r="H18" s="78">
        <v>51521797</v>
      </c>
      <c r="I18" s="79">
        <f t="shared" si="1"/>
        <v>297964469</v>
      </c>
      <c r="J18" s="77">
        <v>96414082</v>
      </c>
      <c r="K18" s="78">
        <v>13478179</v>
      </c>
      <c r="L18" s="78">
        <f t="shared" si="2"/>
        <v>109892261</v>
      </c>
      <c r="M18" s="95">
        <f t="shared" si="3"/>
        <v>0.360717213436274</v>
      </c>
      <c r="N18" s="77">
        <v>53886000</v>
      </c>
      <c r="O18" s="78">
        <v>18271799</v>
      </c>
      <c r="P18" s="78">
        <f t="shared" si="4"/>
        <v>72157799</v>
      </c>
      <c r="Q18" s="95">
        <f t="shared" si="5"/>
        <v>0.23685526119964678</v>
      </c>
      <c r="R18" s="77">
        <v>44248348</v>
      </c>
      <c r="S18" s="78">
        <v>1204625</v>
      </c>
      <c r="T18" s="78">
        <f t="shared" si="6"/>
        <v>45452973</v>
      </c>
      <c r="U18" s="95">
        <f t="shared" si="7"/>
        <v>0.15254494320260714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194548430</v>
      </c>
      <c r="AA18" s="78">
        <f t="shared" si="11"/>
        <v>32954603</v>
      </c>
      <c r="AB18" s="78">
        <f t="shared" si="12"/>
        <v>227503033</v>
      </c>
      <c r="AC18" s="95">
        <f t="shared" si="13"/>
        <v>0.76352403279331937</v>
      </c>
      <c r="AD18" s="77">
        <v>39249932</v>
      </c>
      <c r="AE18" s="78">
        <v>9095940</v>
      </c>
      <c r="AF18" s="78">
        <f t="shared" si="14"/>
        <v>48345872</v>
      </c>
      <c r="AG18" s="78">
        <v>285347175</v>
      </c>
      <c r="AH18" s="78">
        <v>287853790</v>
      </c>
      <c r="AI18" s="79">
        <v>175887629</v>
      </c>
      <c r="AJ18" s="114">
        <f t="shared" si="15"/>
        <v>0.61103113841231693</v>
      </c>
      <c r="AK18" s="115">
        <f t="shared" si="16"/>
        <v>-5.9837559657627049E-2</v>
      </c>
    </row>
    <row r="19" spans="1:37" ht="13" x14ac:dyDescent="0.3">
      <c r="A19" s="55" t="s">
        <v>116</v>
      </c>
      <c r="B19" s="56" t="s">
        <v>117</v>
      </c>
      <c r="C19" s="57" t="s">
        <v>118</v>
      </c>
      <c r="D19" s="77">
        <v>385125458</v>
      </c>
      <c r="E19" s="78">
        <v>6849100</v>
      </c>
      <c r="F19" s="79">
        <f t="shared" si="0"/>
        <v>391974558</v>
      </c>
      <c r="G19" s="77">
        <v>427562303</v>
      </c>
      <c r="H19" s="78">
        <v>10639600</v>
      </c>
      <c r="I19" s="79">
        <f t="shared" si="1"/>
        <v>438201903</v>
      </c>
      <c r="J19" s="77">
        <v>90218627</v>
      </c>
      <c r="K19" s="78">
        <v>2729602</v>
      </c>
      <c r="L19" s="78">
        <f t="shared" si="2"/>
        <v>92948229</v>
      </c>
      <c r="M19" s="95">
        <f t="shared" si="3"/>
        <v>0.2371282194289763</v>
      </c>
      <c r="N19" s="77">
        <v>103433976</v>
      </c>
      <c r="O19" s="78">
        <v>151073</v>
      </c>
      <c r="P19" s="78">
        <f t="shared" si="4"/>
        <v>103585049</v>
      </c>
      <c r="Q19" s="95">
        <f t="shared" si="5"/>
        <v>0.26426472556925495</v>
      </c>
      <c r="R19" s="77">
        <v>29186997</v>
      </c>
      <c r="S19" s="78">
        <v>18422</v>
      </c>
      <c r="T19" s="78">
        <f t="shared" si="6"/>
        <v>29205419</v>
      </c>
      <c r="U19" s="95">
        <f t="shared" si="7"/>
        <v>6.6648316221483872E-2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222839600</v>
      </c>
      <c r="AA19" s="78">
        <f t="shared" si="11"/>
        <v>2899097</v>
      </c>
      <c r="AB19" s="78">
        <f t="shared" si="12"/>
        <v>225738697</v>
      </c>
      <c r="AC19" s="95">
        <f t="shared" si="13"/>
        <v>0.51514768752613105</v>
      </c>
      <c r="AD19" s="77">
        <v>79938817</v>
      </c>
      <c r="AE19" s="78">
        <v>31145</v>
      </c>
      <c r="AF19" s="78">
        <f t="shared" si="14"/>
        <v>79969962</v>
      </c>
      <c r="AG19" s="78">
        <v>258365178</v>
      </c>
      <c r="AH19" s="78">
        <v>425447428</v>
      </c>
      <c r="AI19" s="79">
        <v>279339783</v>
      </c>
      <c r="AJ19" s="114">
        <f t="shared" si="15"/>
        <v>0.65657884997250471</v>
      </c>
      <c r="AK19" s="115">
        <f t="shared" si="16"/>
        <v>-0.63479513720414171</v>
      </c>
    </row>
    <row r="20" spans="1:37" ht="14" x14ac:dyDescent="0.3">
      <c r="A20" s="58" t="s">
        <v>0</v>
      </c>
      <c r="B20" s="59" t="s">
        <v>119</v>
      </c>
      <c r="C20" s="60" t="s">
        <v>0</v>
      </c>
      <c r="D20" s="80">
        <f>SUM(D12:D19)</f>
        <v>5003796555</v>
      </c>
      <c r="E20" s="81">
        <f>SUM(E12:E19)</f>
        <v>815589804</v>
      </c>
      <c r="F20" s="82">
        <f t="shared" si="0"/>
        <v>5819386359</v>
      </c>
      <c r="G20" s="80">
        <f>SUM(G12:G19)</f>
        <v>4964550275</v>
      </c>
      <c r="H20" s="81">
        <f>SUM(H12:H19)</f>
        <v>961582392</v>
      </c>
      <c r="I20" s="82">
        <f t="shared" si="1"/>
        <v>5926132667</v>
      </c>
      <c r="J20" s="80">
        <f>SUM(J12:J19)</f>
        <v>1497692755</v>
      </c>
      <c r="K20" s="81">
        <f>SUM(K12:K19)</f>
        <v>188089717</v>
      </c>
      <c r="L20" s="81">
        <f t="shared" si="2"/>
        <v>1685782472</v>
      </c>
      <c r="M20" s="96">
        <f t="shared" si="3"/>
        <v>0.28968388898819974</v>
      </c>
      <c r="N20" s="80">
        <f>SUM(N12:N19)</f>
        <v>1180485703</v>
      </c>
      <c r="O20" s="81">
        <f>SUM(O12:O19)</f>
        <v>165512615</v>
      </c>
      <c r="P20" s="81">
        <f t="shared" si="4"/>
        <v>1345998318</v>
      </c>
      <c r="Q20" s="96">
        <f t="shared" si="5"/>
        <v>0.2312955756784115</v>
      </c>
      <c r="R20" s="80">
        <f>SUM(R12:R19)</f>
        <v>999134891</v>
      </c>
      <c r="S20" s="81">
        <f>SUM(S12:S19)</f>
        <v>128626408</v>
      </c>
      <c r="T20" s="81">
        <f t="shared" si="6"/>
        <v>1127761299</v>
      </c>
      <c r="U20" s="96">
        <f t="shared" si="7"/>
        <v>0.19030307999684207</v>
      </c>
      <c r="V20" s="80">
        <f>SUM(V12:V19)</f>
        <v>0</v>
      </c>
      <c r="W20" s="81">
        <f>SUM(W12:W19)</f>
        <v>0</v>
      </c>
      <c r="X20" s="81">
        <f t="shared" si="8"/>
        <v>0</v>
      </c>
      <c r="Y20" s="96">
        <f t="shared" si="9"/>
        <v>0</v>
      </c>
      <c r="Z20" s="80">
        <f t="shared" si="10"/>
        <v>3677313349</v>
      </c>
      <c r="AA20" s="81">
        <f t="shared" si="11"/>
        <v>482228740</v>
      </c>
      <c r="AB20" s="81">
        <f t="shared" si="12"/>
        <v>4159542089</v>
      </c>
      <c r="AC20" s="96">
        <f t="shared" si="13"/>
        <v>0.70189824000442003</v>
      </c>
      <c r="AD20" s="80">
        <f>SUM(AD12:AD19)</f>
        <v>979732673</v>
      </c>
      <c r="AE20" s="81">
        <f>SUM(AE12:AE19)</f>
        <v>106992016</v>
      </c>
      <c r="AF20" s="81">
        <f t="shared" si="14"/>
        <v>1086724689</v>
      </c>
      <c r="AG20" s="81">
        <f>SUM(AG12:AG19)</f>
        <v>5205558338</v>
      </c>
      <c r="AH20" s="81">
        <f>SUM(AH12:AH19)</f>
        <v>5549183876</v>
      </c>
      <c r="AI20" s="82">
        <f>SUM(AI12:AI19)</f>
        <v>3849587145</v>
      </c>
      <c r="AJ20" s="116">
        <f t="shared" si="15"/>
        <v>0.69372131668754244</v>
      </c>
      <c r="AK20" s="117">
        <f t="shared" si="16"/>
        <v>3.7761735253996731E-2</v>
      </c>
    </row>
    <row r="21" spans="1:37" ht="13" x14ac:dyDescent="0.3">
      <c r="A21" s="55" t="s">
        <v>101</v>
      </c>
      <c r="B21" s="56" t="s">
        <v>120</v>
      </c>
      <c r="C21" s="57" t="s">
        <v>121</v>
      </c>
      <c r="D21" s="77">
        <v>452172224</v>
      </c>
      <c r="E21" s="78">
        <v>127591613</v>
      </c>
      <c r="F21" s="79">
        <f t="shared" si="0"/>
        <v>579763837</v>
      </c>
      <c r="G21" s="77">
        <v>471912224</v>
      </c>
      <c r="H21" s="78">
        <v>145293735</v>
      </c>
      <c r="I21" s="79">
        <f t="shared" si="1"/>
        <v>617205959</v>
      </c>
      <c r="J21" s="77">
        <v>178645402</v>
      </c>
      <c r="K21" s="78">
        <v>32006899</v>
      </c>
      <c r="L21" s="78">
        <f t="shared" si="2"/>
        <v>210652301</v>
      </c>
      <c r="M21" s="95">
        <f t="shared" si="3"/>
        <v>0.3633415669559949</v>
      </c>
      <c r="N21" s="77">
        <v>159241335</v>
      </c>
      <c r="O21" s="78">
        <v>57473159</v>
      </c>
      <c r="P21" s="78">
        <f t="shared" si="4"/>
        <v>216714494</v>
      </c>
      <c r="Q21" s="95">
        <f t="shared" si="5"/>
        <v>0.37379788142943454</v>
      </c>
      <c r="R21" s="77">
        <v>93276389</v>
      </c>
      <c r="S21" s="78">
        <v>23572117</v>
      </c>
      <c r="T21" s="78">
        <f t="shared" si="6"/>
        <v>116848506</v>
      </c>
      <c r="U21" s="95">
        <f t="shared" si="7"/>
        <v>0.18931849943464335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431163126</v>
      </c>
      <c r="AA21" s="78">
        <f t="shared" si="11"/>
        <v>113052175</v>
      </c>
      <c r="AB21" s="78">
        <f t="shared" si="12"/>
        <v>544215301</v>
      </c>
      <c r="AC21" s="95">
        <f t="shared" si="13"/>
        <v>0.88174019233667189</v>
      </c>
      <c r="AD21" s="77">
        <v>124493068</v>
      </c>
      <c r="AE21" s="78">
        <v>15057227</v>
      </c>
      <c r="AF21" s="78">
        <f t="shared" si="14"/>
        <v>139550295</v>
      </c>
      <c r="AG21" s="78">
        <v>551396088</v>
      </c>
      <c r="AH21" s="78">
        <v>594356210</v>
      </c>
      <c r="AI21" s="79">
        <v>388888440</v>
      </c>
      <c r="AJ21" s="114">
        <f t="shared" si="15"/>
        <v>0.65430197153992886</v>
      </c>
      <c r="AK21" s="115">
        <f t="shared" si="16"/>
        <v>-0.16267818710093018</v>
      </c>
    </row>
    <row r="22" spans="1:37" ht="13" x14ac:dyDescent="0.3">
      <c r="A22" s="55" t="s">
        <v>101</v>
      </c>
      <c r="B22" s="56" t="s">
        <v>122</v>
      </c>
      <c r="C22" s="57" t="s">
        <v>123</v>
      </c>
      <c r="D22" s="77">
        <v>577547858</v>
      </c>
      <c r="E22" s="78">
        <v>252618890</v>
      </c>
      <c r="F22" s="79">
        <f t="shared" si="0"/>
        <v>830166748</v>
      </c>
      <c r="G22" s="77">
        <v>595940243</v>
      </c>
      <c r="H22" s="78">
        <v>292089238</v>
      </c>
      <c r="I22" s="79">
        <f t="shared" si="1"/>
        <v>888029481</v>
      </c>
      <c r="J22" s="77">
        <v>222971277</v>
      </c>
      <c r="K22" s="78">
        <v>49768896</v>
      </c>
      <c r="L22" s="78">
        <f t="shared" si="2"/>
        <v>272740173</v>
      </c>
      <c r="M22" s="95">
        <f t="shared" si="3"/>
        <v>0.3285366146705746</v>
      </c>
      <c r="N22" s="77">
        <v>153906083</v>
      </c>
      <c r="O22" s="78">
        <v>64648805</v>
      </c>
      <c r="P22" s="78">
        <f t="shared" si="4"/>
        <v>218554888</v>
      </c>
      <c r="Q22" s="95">
        <f t="shared" si="5"/>
        <v>0.26326625166152762</v>
      </c>
      <c r="R22" s="77">
        <v>121321806</v>
      </c>
      <c r="S22" s="78">
        <v>48591517</v>
      </c>
      <c r="T22" s="78">
        <f t="shared" si="6"/>
        <v>169913323</v>
      </c>
      <c r="U22" s="95">
        <f t="shared" si="7"/>
        <v>0.19133747993215555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498199166</v>
      </c>
      <c r="AA22" s="78">
        <f t="shared" si="11"/>
        <v>163009218</v>
      </c>
      <c r="AB22" s="78">
        <f t="shared" si="12"/>
        <v>661208384</v>
      </c>
      <c r="AC22" s="95">
        <f t="shared" si="13"/>
        <v>0.74457931650582221</v>
      </c>
      <c r="AD22" s="77">
        <v>121218436</v>
      </c>
      <c r="AE22" s="78">
        <v>87015713</v>
      </c>
      <c r="AF22" s="78">
        <f t="shared" si="14"/>
        <v>208234149</v>
      </c>
      <c r="AG22" s="78">
        <v>790320330</v>
      </c>
      <c r="AH22" s="78">
        <v>779788836</v>
      </c>
      <c r="AI22" s="79">
        <v>710221747</v>
      </c>
      <c r="AJ22" s="114">
        <f t="shared" si="15"/>
        <v>0.91078727241486179</v>
      </c>
      <c r="AK22" s="115">
        <f t="shared" si="16"/>
        <v>-0.18402757753244403</v>
      </c>
    </row>
    <row r="23" spans="1:37" ht="13" x14ac:dyDescent="0.3">
      <c r="A23" s="55" t="s">
        <v>101</v>
      </c>
      <c r="B23" s="56" t="s">
        <v>124</v>
      </c>
      <c r="C23" s="57" t="s">
        <v>125</v>
      </c>
      <c r="D23" s="77">
        <v>152329864</v>
      </c>
      <c r="E23" s="78">
        <v>45276875</v>
      </c>
      <c r="F23" s="79">
        <f t="shared" si="0"/>
        <v>197606739</v>
      </c>
      <c r="G23" s="77">
        <v>152993890</v>
      </c>
      <c r="H23" s="78">
        <v>64470431</v>
      </c>
      <c r="I23" s="79">
        <f t="shared" si="1"/>
        <v>217464321</v>
      </c>
      <c r="J23" s="77">
        <v>44111826</v>
      </c>
      <c r="K23" s="78">
        <v>14222336</v>
      </c>
      <c r="L23" s="78">
        <f t="shared" si="2"/>
        <v>58334162</v>
      </c>
      <c r="M23" s="95">
        <f t="shared" si="3"/>
        <v>0.29520330275780726</v>
      </c>
      <c r="N23" s="77">
        <v>38478415</v>
      </c>
      <c r="O23" s="78">
        <v>11691234</v>
      </c>
      <c r="P23" s="78">
        <f t="shared" si="4"/>
        <v>50169649</v>
      </c>
      <c r="Q23" s="95">
        <f t="shared" si="5"/>
        <v>0.25388632621481599</v>
      </c>
      <c r="R23" s="77">
        <v>34619625</v>
      </c>
      <c r="S23" s="78">
        <v>3490824</v>
      </c>
      <c r="T23" s="78">
        <f t="shared" si="6"/>
        <v>38110449</v>
      </c>
      <c r="U23" s="95">
        <f t="shared" si="7"/>
        <v>0.17524920329344509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117209866</v>
      </c>
      <c r="AA23" s="78">
        <f t="shared" si="11"/>
        <v>29404394</v>
      </c>
      <c r="AB23" s="78">
        <f t="shared" si="12"/>
        <v>146614260</v>
      </c>
      <c r="AC23" s="95">
        <f t="shared" si="13"/>
        <v>0.67419914828235206</v>
      </c>
      <c r="AD23" s="77">
        <v>33646231</v>
      </c>
      <c r="AE23" s="78">
        <v>3956872</v>
      </c>
      <c r="AF23" s="78">
        <f t="shared" si="14"/>
        <v>37603103</v>
      </c>
      <c r="AG23" s="78">
        <v>202632710</v>
      </c>
      <c r="AH23" s="78">
        <v>224516801</v>
      </c>
      <c r="AI23" s="79">
        <v>140847564</v>
      </c>
      <c r="AJ23" s="114">
        <f t="shared" si="15"/>
        <v>0.62733641033839604</v>
      </c>
      <c r="AK23" s="115">
        <f t="shared" si="16"/>
        <v>1.3492131221191972E-2</v>
      </c>
    </row>
    <row r="24" spans="1:37" ht="13" x14ac:dyDescent="0.3">
      <c r="A24" s="55" t="s">
        <v>101</v>
      </c>
      <c r="B24" s="56" t="s">
        <v>126</v>
      </c>
      <c r="C24" s="57" t="s">
        <v>127</v>
      </c>
      <c r="D24" s="77">
        <v>322007776</v>
      </c>
      <c r="E24" s="78">
        <v>92121850</v>
      </c>
      <c r="F24" s="79">
        <f t="shared" si="0"/>
        <v>414129626</v>
      </c>
      <c r="G24" s="77">
        <v>325101033</v>
      </c>
      <c r="H24" s="78">
        <v>93733990</v>
      </c>
      <c r="I24" s="79">
        <f t="shared" si="1"/>
        <v>418835023</v>
      </c>
      <c r="J24" s="77">
        <v>87700936</v>
      </c>
      <c r="K24" s="78">
        <v>11137854</v>
      </c>
      <c r="L24" s="78">
        <f t="shared" si="2"/>
        <v>98838790</v>
      </c>
      <c r="M24" s="95">
        <f t="shared" si="3"/>
        <v>0.23866631072658395</v>
      </c>
      <c r="N24" s="77">
        <v>97782223</v>
      </c>
      <c r="O24" s="78">
        <v>23762384</v>
      </c>
      <c r="P24" s="78">
        <f t="shared" si="4"/>
        <v>121544607</v>
      </c>
      <c r="Q24" s="95">
        <f t="shared" si="5"/>
        <v>0.29349411239658568</v>
      </c>
      <c r="R24" s="77">
        <v>74915290</v>
      </c>
      <c r="S24" s="78">
        <v>17556445</v>
      </c>
      <c r="T24" s="78">
        <f t="shared" si="6"/>
        <v>92471735</v>
      </c>
      <c r="U24" s="95">
        <f t="shared" si="7"/>
        <v>0.22078319606046889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260398449</v>
      </c>
      <c r="AA24" s="78">
        <f t="shared" si="11"/>
        <v>52456683</v>
      </c>
      <c r="AB24" s="78">
        <f t="shared" si="12"/>
        <v>312855132</v>
      </c>
      <c r="AC24" s="95">
        <f t="shared" si="13"/>
        <v>0.74696506934664819</v>
      </c>
      <c r="AD24" s="77">
        <v>62020651</v>
      </c>
      <c r="AE24" s="78">
        <v>10993857</v>
      </c>
      <c r="AF24" s="78">
        <f t="shared" si="14"/>
        <v>73014508</v>
      </c>
      <c r="AG24" s="78">
        <v>328320237</v>
      </c>
      <c r="AH24" s="78">
        <v>420047051</v>
      </c>
      <c r="AI24" s="79">
        <v>-432282733</v>
      </c>
      <c r="AJ24" s="114">
        <f t="shared" si="15"/>
        <v>-1.0291293129445158</v>
      </c>
      <c r="AK24" s="115">
        <f t="shared" si="16"/>
        <v>0.26648439512870503</v>
      </c>
    </row>
    <row r="25" spans="1:37" ht="13" x14ac:dyDescent="0.3">
      <c r="A25" s="55" t="s">
        <v>101</v>
      </c>
      <c r="B25" s="56" t="s">
        <v>128</v>
      </c>
      <c r="C25" s="57" t="s">
        <v>129</v>
      </c>
      <c r="D25" s="77">
        <v>213772764</v>
      </c>
      <c r="E25" s="78">
        <v>49637253</v>
      </c>
      <c r="F25" s="79">
        <f t="shared" si="0"/>
        <v>263410017</v>
      </c>
      <c r="G25" s="77">
        <v>243972764</v>
      </c>
      <c r="H25" s="78">
        <v>46400770</v>
      </c>
      <c r="I25" s="79">
        <f t="shared" si="1"/>
        <v>290373534</v>
      </c>
      <c r="J25" s="77">
        <v>72292366</v>
      </c>
      <c r="K25" s="78">
        <v>12703977</v>
      </c>
      <c r="L25" s="78">
        <f t="shared" si="2"/>
        <v>84996343</v>
      </c>
      <c r="M25" s="95">
        <f t="shared" si="3"/>
        <v>0.32267695802927648</v>
      </c>
      <c r="N25" s="77">
        <v>48757720</v>
      </c>
      <c r="O25" s="78">
        <v>10805642</v>
      </c>
      <c r="P25" s="78">
        <f t="shared" si="4"/>
        <v>59563362</v>
      </c>
      <c r="Q25" s="95">
        <f t="shared" si="5"/>
        <v>0.22612413407194001</v>
      </c>
      <c r="R25" s="77">
        <v>38611392</v>
      </c>
      <c r="S25" s="78">
        <v>11241475</v>
      </c>
      <c r="T25" s="78">
        <f t="shared" si="6"/>
        <v>49852867</v>
      </c>
      <c r="U25" s="95">
        <f t="shared" si="7"/>
        <v>0.17168529897769541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159661478</v>
      </c>
      <c r="AA25" s="78">
        <f t="shared" si="11"/>
        <v>34751094</v>
      </c>
      <c r="AB25" s="78">
        <f t="shared" si="12"/>
        <v>194412572</v>
      </c>
      <c r="AC25" s="95">
        <f t="shared" si="13"/>
        <v>0.66952579776089371</v>
      </c>
      <c r="AD25" s="77">
        <v>39514305</v>
      </c>
      <c r="AE25" s="78">
        <v>8653298</v>
      </c>
      <c r="AF25" s="78">
        <f t="shared" si="14"/>
        <v>48167603</v>
      </c>
      <c r="AG25" s="78">
        <v>242004060</v>
      </c>
      <c r="AH25" s="78">
        <v>247078249</v>
      </c>
      <c r="AI25" s="79">
        <v>869765225</v>
      </c>
      <c r="AJ25" s="114">
        <f t="shared" si="15"/>
        <v>3.5202015091178667</v>
      </c>
      <c r="AK25" s="115">
        <f t="shared" si="16"/>
        <v>3.4987499793170063E-2</v>
      </c>
    </row>
    <row r="26" spans="1:37" ht="13" x14ac:dyDescent="0.3">
      <c r="A26" s="55" t="s">
        <v>101</v>
      </c>
      <c r="B26" s="56" t="s">
        <v>130</v>
      </c>
      <c r="C26" s="57" t="s">
        <v>131</v>
      </c>
      <c r="D26" s="77">
        <v>511666647</v>
      </c>
      <c r="E26" s="78">
        <v>72154917</v>
      </c>
      <c r="F26" s="79">
        <f t="shared" si="0"/>
        <v>583821564</v>
      </c>
      <c r="G26" s="77">
        <v>580215655</v>
      </c>
      <c r="H26" s="78">
        <v>107502741</v>
      </c>
      <c r="I26" s="79">
        <f t="shared" si="1"/>
        <v>687718396</v>
      </c>
      <c r="J26" s="77">
        <v>212710705</v>
      </c>
      <c r="K26" s="78">
        <v>28821196</v>
      </c>
      <c r="L26" s="78">
        <f t="shared" si="2"/>
        <v>241531901</v>
      </c>
      <c r="M26" s="95">
        <f t="shared" si="3"/>
        <v>0.41370842718649564</v>
      </c>
      <c r="N26" s="77">
        <v>247365319</v>
      </c>
      <c r="O26" s="78">
        <v>18644794</v>
      </c>
      <c r="P26" s="78">
        <f t="shared" si="4"/>
        <v>266010113</v>
      </c>
      <c r="Q26" s="95">
        <f t="shared" si="5"/>
        <v>0.45563598435360292</v>
      </c>
      <c r="R26" s="77">
        <v>189935831</v>
      </c>
      <c r="S26" s="78">
        <v>9181926</v>
      </c>
      <c r="T26" s="78">
        <f t="shared" si="6"/>
        <v>199117757</v>
      </c>
      <c r="U26" s="95">
        <f t="shared" si="7"/>
        <v>0.28953385303946416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650011855</v>
      </c>
      <c r="AA26" s="78">
        <f t="shared" si="11"/>
        <v>56647916</v>
      </c>
      <c r="AB26" s="78">
        <f t="shared" si="12"/>
        <v>706659771</v>
      </c>
      <c r="AC26" s="95">
        <f t="shared" si="13"/>
        <v>1.0275423416185598</v>
      </c>
      <c r="AD26" s="77">
        <v>116755167</v>
      </c>
      <c r="AE26" s="78">
        <v>24648740</v>
      </c>
      <c r="AF26" s="78">
        <f t="shared" si="14"/>
        <v>141403907</v>
      </c>
      <c r="AG26" s="78">
        <v>637978342</v>
      </c>
      <c r="AH26" s="78">
        <v>674849619</v>
      </c>
      <c r="AI26" s="79">
        <v>508026233</v>
      </c>
      <c r="AJ26" s="114">
        <f t="shared" si="15"/>
        <v>0.75279916991403084</v>
      </c>
      <c r="AK26" s="115">
        <f t="shared" si="16"/>
        <v>0.40814890638064205</v>
      </c>
    </row>
    <row r="27" spans="1:37" ht="13" x14ac:dyDescent="0.3">
      <c r="A27" s="55" t="s">
        <v>116</v>
      </c>
      <c r="B27" s="56" t="s">
        <v>132</v>
      </c>
      <c r="C27" s="57" t="s">
        <v>133</v>
      </c>
      <c r="D27" s="77">
        <v>2007873576</v>
      </c>
      <c r="E27" s="78">
        <v>533155331</v>
      </c>
      <c r="F27" s="79">
        <f t="shared" si="0"/>
        <v>2541028907</v>
      </c>
      <c r="G27" s="77">
        <v>2009606924</v>
      </c>
      <c r="H27" s="78">
        <v>556961429</v>
      </c>
      <c r="I27" s="79">
        <f t="shared" si="1"/>
        <v>2566568353</v>
      </c>
      <c r="J27" s="77">
        <v>755392010</v>
      </c>
      <c r="K27" s="78">
        <v>102503672</v>
      </c>
      <c r="L27" s="78">
        <f t="shared" si="2"/>
        <v>857895682</v>
      </c>
      <c r="M27" s="95">
        <f t="shared" si="3"/>
        <v>0.33761744293293078</v>
      </c>
      <c r="N27" s="77">
        <v>661869812</v>
      </c>
      <c r="O27" s="78">
        <v>165338600</v>
      </c>
      <c r="P27" s="78">
        <f t="shared" si="4"/>
        <v>827208412</v>
      </c>
      <c r="Q27" s="95">
        <f t="shared" si="5"/>
        <v>0.32554073262260608</v>
      </c>
      <c r="R27" s="77">
        <v>692689821</v>
      </c>
      <c r="S27" s="78">
        <v>79393962</v>
      </c>
      <c r="T27" s="78">
        <f t="shared" si="6"/>
        <v>772083783</v>
      </c>
      <c r="U27" s="95">
        <f t="shared" si="7"/>
        <v>0.30082338625329413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2109951643</v>
      </c>
      <c r="AA27" s="78">
        <f t="shared" si="11"/>
        <v>347236234</v>
      </c>
      <c r="AB27" s="78">
        <f t="shared" si="12"/>
        <v>2457187877</v>
      </c>
      <c r="AC27" s="95">
        <f t="shared" si="13"/>
        <v>0.95738259771178591</v>
      </c>
      <c r="AD27" s="77">
        <v>442722890</v>
      </c>
      <c r="AE27" s="78">
        <v>39458520</v>
      </c>
      <c r="AF27" s="78">
        <f t="shared" si="14"/>
        <v>482181410</v>
      </c>
      <c r="AG27" s="78">
        <v>2502122736</v>
      </c>
      <c r="AH27" s="78">
        <v>2366515775</v>
      </c>
      <c r="AI27" s="79">
        <v>2102105420</v>
      </c>
      <c r="AJ27" s="114">
        <f t="shared" si="15"/>
        <v>0.88827019122659345</v>
      </c>
      <c r="AK27" s="115">
        <f t="shared" si="16"/>
        <v>0.60123092053673322</v>
      </c>
    </row>
    <row r="28" spans="1:37" ht="14" x14ac:dyDescent="0.3">
      <c r="A28" s="58" t="s">
        <v>0</v>
      </c>
      <c r="B28" s="59" t="s">
        <v>134</v>
      </c>
      <c r="C28" s="60" t="s">
        <v>0</v>
      </c>
      <c r="D28" s="80">
        <f>SUM(D21:D27)</f>
        <v>4237370709</v>
      </c>
      <c r="E28" s="81">
        <f>SUM(E21:E27)</f>
        <v>1172556729</v>
      </c>
      <c r="F28" s="82">
        <f t="shared" si="0"/>
        <v>5409927438</v>
      </c>
      <c r="G28" s="80">
        <f>SUM(G21:G27)</f>
        <v>4379742733</v>
      </c>
      <c r="H28" s="81">
        <f>SUM(H21:H27)</f>
        <v>1306452334</v>
      </c>
      <c r="I28" s="82">
        <f t="shared" si="1"/>
        <v>5686195067</v>
      </c>
      <c r="J28" s="80">
        <f>SUM(J21:J27)</f>
        <v>1573824522</v>
      </c>
      <c r="K28" s="81">
        <f>SUM(K21:K27)</f>
        <v>251164830</v>
      </c>
      <c r="L28" s="81">
        <f t="shared" si="2"/>
        <v>1824989352</v>
      </c>
      <c r="M28" s="96">
        <f t="shared" si="3"/>
        <v>0.33734081887698691</v>
      </c>
      <c r="N28" s="80">
        <f>SUM(N21:N27)</f>
        <v>1407400907</v>
      </c>
      <c r="O28" s="81">
        <f>SUM(O21:O27)</f>
        <v>352364618</v>
      </c>
      <c r="P28" s="81">
        <f t="shared" si="4"/>
        <v>1759765525</v>
      </c>
      <c r="Q28" s="96">
        <f t="shared" si="5"/>
        <v>0.32528449691195283</v>
      </c>
      <c r="R28" s="80">
        <f>SUM(R21:R27)</f>
        <v>1245370154</v>
      </c>
      <c r="S28" s="81">
        <f>SUM(S21:S27)</f>
        <v>193028266</v>
      </c>
      <c r="T28" s="81">
        <f t="shared" si="6"/>
        <v>1438398420</v>
      </c>
      <c r="U28" s="96">
        <f t="shared" si="7"/>
        <v>0.25296325628147853</v>
      </c>
      <c r="V28" s="80">
        <f>SUM(V21:V27)</f>
        <v>0</v>
      </c>
      <c r="W28" s="81">
        <f>SUM(W21:W27)</f>
        <v>0</v>
      </c>
      <c r="X28" s="81">
        <f t="shared" si="8"/>
        <v>0</v>
      </c>
      <c r="Y28" s="96">
        <f t="shared" si="9"/>
        <v>0</v>
      </c>
      <c r="Z28" s="80">
        <f t="shared" si="10"/>
        <v>4226595583</v>
      </c>
      <c r="AA28" s="81">
        <f t="shared" si="11"/>
        <v>796557714</v>
      </c>
      <c r="AB28" s="81">
        <f t="shared" si="12"/>
        <v>5023153297</v>
      </c>
      <c r="AC28" s="96">
        <f t="shared" si="13"/>
        <v>0.88339447342424415</v>
      </c>
      <c r="AD28" s="80">
        <f>SUM(AD21:AD27)</f>
        <v>940370748</v>
      </c>
      <c r="AE28" s="81">
        <f>SUM(AE21:AE27)</f>
        <v>189784227</v>
      </c>
      <c r="AF28" s="81">
        <f t="shared" si="14"/>
        <v>1130154975</v>
      </c>
      <c r="AG28" s="81">
        <f>SUM(AG21:AG27)</f>
        <v>5254774503</v>
      </c>
      <c r="AH28" s="81">
        <f>SUM(AH21:AH27)</f>
        <v>5307152541</v>
      </c>
      <c r="AI28" s="82">
        <f>SUM(AI21:AI27)</f>
        <v>4287571896</v>
      </c>
      <c r="AJ28" s="116">
        <f t="shared" si="15"/>
        <v>0.8078855587580519</v>
      </c>
      <c r="AK28" s="117">
        <f t="shared" si="16"/>
        <v>0.27274440392566524</v>
      </c>
    </row>
    <row r="29" spans="1:37" ht="13" x14ac:dyDescent="0.3">
      <c r="A29" s="55" t="s">
        <v>101</v>
      </c>
      <c r="B29" s="56" t="s">
        <v>135</v>
      </c>
      <c r="C29" s="57" t="s">
        <v>136</v>
      </c>
      <c r="D29" s="77">
        <v>503624616</v>
      </c>
      <c r="E29" s="78">
        <v>31734000</v>
      </c>
      <c r="F29" s="79">
        <f t="shared" si="0"/>
        <v>535358616</v>
      </c>
      <c r="G29" s="77">
        <v>503624616</v>
      </c>
      <c r="H29" s="78">
        <v>31734000</v>
      </c>
      <c r="I29" s="79">
        <f t="shared" si="1"/>
        <v>535358616</v>
      </c>
      <c r="J29" s="77">
        <v>145780461</v>
      </c>
      <c r="K29" s="78">
        <v>45731695</v>
      </c>
      <c r="L29" s="78">
        <f t="shared" si="2"/>
        <v>191512156</v>
      </c>
      <c r="M29" s="95">
        <f t="shared" si="3"/>
        <v>0.35772685873799404</v>
      </c>
      <c r="N29" s="77">
        <v>60899160</v>
      </c>
      <c r="O29" s="78">
        <v>10101374</v>
      </c>
      <c r="P29" s="78">
        <f t="shared" si="4"/>
        <v>71000534</v>
      </c>
      <c r="Q29" s="95">
        <f t="shared" si="5"/>
        <v>0.13262238035971013</v>
      </c>
      <c r="R29" s="77">
        <v>90114666</v>
      </c>
      <c r="S29" s="78">
        <v>35118589</v>
      </c>
      <c r="T29" s="78">
        <f t="shared" si="6"/>
        <v>125233255</v>
      </c>
      <c r="U29" s="95">
        <f t="shared" si="7"/>
        <v>0.23392404877257081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296794287</v>
      </c>
      <c r="AA29" s="78">
        <f t="shared" si="11"/>
        <v>90951658</v>
      </c>
      <c r="AB29" s="78">
        <f t="shared" si="12"/>
        <v>387745945</v>
      </c>
      <c r="AC29" s="95">
        <f t="shared" si="13"/>
        <v>0.72427328787027501</v>
      </c>
      <c r="AD29" s="77">
        <v>66333900</v>
      </c>
      <c r="AE29" s="78">
        <v>8439943</v>
      </c>
      <c r="AF29" s="78">
        <f t="shared" si="14"/>
        <v>74773843</v>
      </c>
      <c r="AG29" s="78">
        <v>475333709</v>
      </c>
      <c r="AH29" s="78">
        <v>496330111</v>
      </c>
      <c r="AI29" s="79">
        <v>387477592</v>
      </c>
      <c r="AJ29" s="114">
        <f t="shared" si="15"/>
        <v>0.78068524035206077</v>
      </c>
      <c r="AK29" s="115">
        <f t="shared" si="16"/>
        <v>0.67482705148644029</v>
      </c>
    </row>
    <row r="30" spans="1:37" ht="13" x14ac:dyDescent="0.3">
      <c r="A30" s="55" t="s">
        <v>101</v>
      </c>
      <c r="B30" s="56" t="s">
        <v>137</v>
      </c>
      <c r="C30" s="57" t="s">
        <v>138</v>
      </c>
      <c r="D30" s="77">
        <v>287545714</v>
      </c>
      <c r="E30" s="78">
        <v>130438309</v>
      </c>
      <c r="F30" s="79">
        <f t="shared" si="0"/>
        <v>417984023</v>
      </c>
      <c r="G30" s="77">
        <v>282802714</v>
      </c>
      <c r="H30" s="78">
        <v>115880834</v>
      </c>
      <c r="I30" s="79">
        <f t="shared" si="1"/>
        <v>398683548</v>
      </c>
      <c r="J30" s="77">
        <v>92540431</v>
      </c>
      <c r="K30" s="78">
        <v>12080746</v>
      </c>
      <c r="L30" s="78">
        <f t="shared" si="2"/>
        <v>104621177</v>
      </c>
      <c r="M30" s="95">
        <f t="shared" si="3"/>
        <v>0.25029946419746285</v>
      </c>
      <c r="N30" s="77">
        <v>80475883</v>
      </c>
      <c r="O30" s="78">
        <v>26407669</v>
      </c>
      <c r="P30" s="78">
        <f t="shared" si="4"/>
        <v>106883552</v>
      </c>
      <c r="Q30" s="95">
        <f t="shared" si="5"/>
        <v>0.25571205146279002</v>
      </c>
      <c r="R30" s="77">
        <v>58875068</v>
      </c>
      <c r="S30" s="78">
        <v>10108175</v>
      </c>
      <c r="T30" s="78">
        <f t="shared" si="6"/>
        <v>68983243</v>
      </c>
      <c r="U30" s="95">
        <f t="shared" si="7"/>
        <v>0.17302756370573888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231891382</v>
      </c>
      <c r="AA30" s="78">
        <f t="shared" si="11"/>
        <v>48596590</v>
      </c>
      <c r="AB30" s="78">
        <f t="shared" si="12"/>
        <v>280487972</v>
      </c>
      <c r="AC30" s="95">
        <f t="shared" si="13"/>
        <v>0.70353535631723629</v>
      </c>
      <c r="AD30" s="77">
        <v>63851622</v>
      </c>
      <c r="AE30" s="78">
        <v>40127389</v>
      </c>
      <c r="AF30" s="78">
        <f t="shared" si="14"/>
        <v>103979011</v>
      </c>
      <c r="AG30" s="78">
        <v>360451357</v>
      </c>
      <c r="AH30" s="78">
        <v>377947506</v>
      </c>
      <c r="AI30" s="79">
        <v>287590269</v>
      </c>
      <c r="AJ30" s="114">
        <f t="shared" si="15"/>
        <v>0.76092648961678822</v>
      </c>
      <c r="AK30" s="115">
        <f t="shared" si="16"/>
        <v>-0.33656569401299652</v>
      </c>
    </row>
    <row r="31" spans="1:37" ht="13" x14ac:dyDescent="0.3">
      <c r="A31" s="55" t="s">
        <v>101</v>
      </c>
      <c r="B31" s="56" t="s">
        <v>139</v>
      </c>
      <c r="C31" s="57" t="s">
        <v>140</v>
      </c>
      <c r="D31" s="77">
        <v>247172015</v>
      </c>
      <c r="E31" s="78">
        <v>174617371</v>
      </c>
      <c r="F31" s="79">
        <f t="shared" si="0"/>
        <v>421789386</v>
      </c>
      <c r="G31" s="77">
        <v>279472600</v>
      </c>
      <c r="H31" s="78">
        <v>111359163</v>
      </c>
      <c r="I31" s="79">
        <f t="shared" si="1"/>
        <v>390831763</v>
      </c>
      <c r="J31" s="77">
        <v>99463735</v>
      </c>
      <c r="K31" s="78">
        <v>18871974</v>
      </c>
      <c r="L31" s="78">
        <f t="shared" si="2"/>
        <v>118335709</v>
      </c>
      <c r="M31" s="95">
        <f t="shared" si="3"/>
        <v>0.28055639361204787</v>
      </c>
      <c r="N31" s="77">
        <v>71951641</v>
      </c>
      <c r="O31" s="78">
        <v>42214476</v>
      </c>
      <c r="P31" s="78">
        <f t="shared" si="4"/>
        <v>114166117</v>
      </c>
      <c r="Q31" s="95">
        <f t="shared" si="5"/>
        <v>0.27067091014945549</v>
      </c>
      <c r="R31" s="77">
        <v>59376729</v>
      </c>
      <c r="S31" s="78">
        <v>11644466</v>
      </c>
      <c r="T31" s="78">
        <f t="shared" si="6"/>
        <v>71021195</v>
      </c>
      <c r="U31" s="95">
        <f t="shared" si="7"/>
        <v>0.18171807341052779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230792105</v>
      </c>
      <c r="AA31" s="78">
        <f t="shared" si="11"/>
        <v>72730916</v>
      </c>
      <c r="AB31" s="78">
        <f t="shared" si="12"/>
        <v>303523021</v>
      </c>
      <c r="AC31" s="95">
        <f t="shared" si="13"/>
        <v>0.776607864903754</v>
      </c>
      <c r="AD31" s="77">
        <v>76143964</v>
      </c>
      <c r="AE31" s="78">
        <v>13550582</v>
      </c>
      <c r="AF31" s="78">
        <f t="shared" si="14"/>
        <v>89694546</v>
      </c>
      <c r="AG31" s="78">
        <v>342156007</v>
      </c>
      <c r="AH31" s="78">
        <v>430184307</v>
      </c>
      <c r="AI31" s="79">
        <v>358797496</v>
      </c>
      <c r="AJ31" s="114">
        <f t="shared" si="15"/>
        <v>0.83405528784200866</v>
      </c>
      <c r="AK31" s="115">
        <f t="shared" si="16"/>
        <v>-0.20818825483547243</v>
      </c>
    </row>
    <row r="32" spans="1:37" ht="13" x14ac:dyDescent="0.3">
      <c r="A32" s="55" t="s">
        <v>101</v>
      </c>
      <c r="B32" s="56" t="s">
        <v>141</v>
      </c>
      <c r="C32" s="57" t="s">
        <v>142</v>
      </c>
      <c r="D32" s="77">
        <v>253534232</v>
      </c>
      <c r="E32" s="78">
        <v>126403376</v>
      </c>
      <c r="F32" s="79">
        <f t="shared" si="0"/>
        <v>379937608</v>
      </c>
      <c r="G32" s="77">
        <v>254836123</v>
      </c>
      <c r="H32" s="78">
        <v>113351721</v>
      </c>
      <c r="I32" s="79">
        <f t="shared" si="1"/>
        <v>368187844</v>
      </c>
      <c r="J32" s="77">
        <v>94231040</v>
      </c>
      <c r="K32" s="78">
        <v>41930700</v>
      </c>
      <c r="L32" s="78">
        <f t="shared" si="2"/>
        <v>136161740</v>
      </c>
      <c r="M32" s="95">
        <f t="shared" si="3"/>
        <v>0.35837921051500643</v>
      </c>
      <c r="N32" s="77">
        <v>68325206</v>
      </c>
      <c r="O32" s="78">
        <v>30641722</v>
      </c>
      <c r="P32" s="78">
        <f t="shared" si="4"/>
        <v>98966928</v>
      </c>
      <c r="Q32" s="95">
        <f t="shared" si="5"/>
        <v>0.26048205262165047</v>
      </c>
      <c r="R32" s="77">
        <v>52268323</v>
      </c>
      <c r="S32" s="78">
        <v>27796689</v>
      </c>
      <c r="T32" s="78">
        <f t="shared" si="6"/>
        <v>80065012</v>
      </c>
      <c r="U32" s="95">
        <f t="shared" si="7"/>
        <v>0.21745696742774592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214824569</v>
      </c>
      <c r="AA32" s="78">
        <f t="shared" si="11"/>
        <v>100369111</v>
      </c>
      <c r="AB32" s="78">
        <f t="shared" si="12"/>
        <v>315193680</v>
      </c>
      <c r="AC32" s="95">
        <f t="shared" si="13"/>
        <v>0.85606758923849746</v>
      </c>
      <c r="AD32" s="77">
        <v>58853153</v>
      </c>
      <c r="AE32" s="78">
        <v>19698486</v>
      </c>
      <c r="AF32" s="78">
        <f t="shared" si="14"/>
        <v>78551639</v>
      </c>
      <c r="AG32" s="78">
        <v>435137563</v>
      </c>
      <c r="AH32" s="78">
        <v>438428812</v>
      </c>
      <c r="AI32" s="79">
        <v>256150096</v>
      </c>
      <c r="AJ32" s="114">
        <f t="shared" si="15"/>
        <v>0.58424558101350332</v>
      </c>
      <c r="AK32" s="115">
        <f t="shared" si="16"/>
        <v>1.9265963374742512E-2</v>
      </c>
    </row>
    <row r="33" spans="1:37" ht="13" x14ac:dyDescent="0.3">
      <c r="A33" s="55" t="s">
        <v>101</v>
      </c>
      <c r="B33" s="56" t="s">
        <v>143</v>
      </c>
      <c r="C33" s="57" t="s">
        <v>144</v>
      </c>
      <c r="D33" s="77">
        <v>166453265</v>
      </c>
      <c r="E33" s="78">
        <v>75544148</v>
      </c>
      <c r="F33" s="79">
        <f t="shared" si="0"/>
        <v>241997413</v>
      </c>
      <c r="G33" s="77">
        <v>171165681</v>
      </c>
      <c r="H33" s="78">
        <v>84033942</v>
      </c>
      <c r="I33" s="79">
        <f t="shared" si="1"/>
        <v>255199623</v>
      </c>
      <c r="J33" s="77">
        <v>103552831</v>
      </c>
      <c r="K33" s="78">
        <v>97715920</v>
      </c>
      <c r="L33" s="78">
        <f t="shared" si="2"/>
        <v>201268751</v>
      </c>
      <c r="M33" s="95">
        <f t="shared" si="3"/>
        <v>0.83169794463877178</v>
      </c>
      <c r="N33" s="77">
        <v>47533305</v>
      </c>
      <c r="O33" s="78">
        <v>29559013</v>
      </c>
      <c r="P33" s="78">
        <f t="shared" si="4"/>
        <v>77092318</v>
      </c>
      <c r="Q33" s="95">
        <f t="shared" si="5"/>
        <v>0.31856670302504431</v>
      </c>
      <c r="R33" s="77">
        <v>39907951</v>
      </c>
      <c r="S33" s="78">
        <v>20628179</v>
      </c>
      <c r="T33" s="78">
        <f t="shared" si="6"/>
        <v>60536130</v>
      </c>
      <c r="U33" s="95">
        <f t="shared" si="7"/>
        <v>0.23721089117753125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190994087</v>
      </c>
      <c r="AA33" s="78">
        <f t="shared" si="11"/>
        <v>147903112</v>
      </c>
      <c r="AB33" s="78">
        <f t="shared" si="12"/>
        <v>338897199</v>
      </c>
      <c r="AC33" s="95">
        <f t="shared" si="13"/>
        <v>1.3279690424934523</v>
      </c>
      <c r="AD33" s="77">
        <v>36895528</v>
      </c>
      <c r="AE33" s="78">
        <v>24018785</v>
      </c>
      <c r="AF33" s="78">
        <f t="shared" si="14"/>
        <v>60914313</v>
      </c>
      <c r="AG33" s="78">
        <v>222726914</v>
      </c>
      <c r="AH33" s="78">
        <v>278159398</v>
      </c>
      <c r="AI33" s="79">
        <v>201892116</v>
      </c>
      <c r="AJ33" s="114">
        <f t="shared" si="15"/>
        <v>0.72581446987457165</v>
      </c>
      <c r="AK33" s="115">
        <f t="shared" si="16"/>
        <v>-6.2084423409650702E-3</v>
      </c>
    </row>
    <row r="34" spans="1:37" ht="13" x14ac:dyDescent="0.3">
      <c r="A34" s="55" t="s">
        <v>101</v>
      </c>
      <c r="B34" s="56" t="s">
        <v>145</v>
      </c>
      <c r="C34" s="57" t="s">
        <v>146</v>
      </c>
      <c r="D34" s="77">
        <v>1094782574</v>
      </c>
      <c r="E34" s="78">
        <v>126040260</v>
      </c>
      <c r="F34" s="79">
        <f t="shared" si="0"/>
        <v>1220822834</v>
      </c>
      <c r="G34" s="77">
        <v>1189582473</v>
      </c>
      <c r="H34" s="78">
        <v>152704154</v>
      </c>
      <c r="I34" s="79">
        <f t="shared" si="1"/>
        <v>1342286627</v>
      </c>
      <c r="J34" s="77">
        <v>588427488</v>
      </c>
      <c r="K34" s="78">
        <v>21653789</v>
      </c>
      <c r="L34" s="78">
        <f t="shared" si="2"/>
        <v>610081277</v>
      </c>
      <c r="M34" s="95">
        <f t="shared" si="3"/>
        <v>0.49972957583131183</v>
      </c>
      <c r="N34" s="77">
        <v>219271971</v>
      </c>
      <c r="O34" s="78">
        <v>34243752</v>
      </c>
      <c r="P34" s="78">
        <f t="shared" si="4"/>
        <v>253515723</v>
      </c>
      <c r="Q34" s="95">
        <f t="shared" si="5"/>
        <v>0.20765971600429617</v>
      </c>
      <c r="R34" s="77">
        <v>225116264</v>
      </c>
      <c r="S34" s="78">
        <v>37456330</v>
      </c>
      <c r="T34" s="78">
        <f t="shared" si="6"/>
        <v>262572594</v>
      </c>
      <c r="U34" s="95">
        <f t="shared" si="7"/>
        <v>0.19561589061409906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1032815723</v>
      </c>
      <c r="AA34" s="78">
        <f t="shared" si="11"/>
        <v>93353871</v>
      </c>
      <c r="AB34" s="78">
        <f t="shared" si="12"/>
        <v>1126169594</v>
      </c>
      <c r="AC34" s="95">
        <f t="shared" si="13"/>
        <v>0.83899337991393097</v>
      </c>
      <c r="AD34" s="77">
        <v>227028374</v>
      </c>
      <c r="AE34" s="78">
        <v>20423257</v>
      </c>
      <c r="AF34" s="78">
        <f t="shared" si="14"/>
        <v>247451631</v>
      </c>
      <c r="AG34" s="78">
        <v>1275484760</v>
      </c>
      <c r="AH34" s="78">
        <v>1348290713</v>
      </c>
      <c r="AI34" s="79">
        <v>995398624</v>
      </c>
      <c r="AJ34" s="114">
        <f t="shared" si="15"/>
        <v>0.73826706243878137</v>
      </c>
      <c r="AK34" s="115">
        <f t="shared" si="16"/>
        <v>6.1106742109127588E-2</v>
      </c>
    </row>
    <row r="35" spans="1:37" ht="13" x14ac:dyDescent="0.3">
      <c r="A35" s="55" t="s">
        <v>116</v>
      </c>
      <c r="B35" s="56" t="s">
        <v>147</v>
      </c>
      <c r="C35" s="57" t="s">
        <v>148</v>
      </c>
      <c r="D35" s="77">
        <v>1807055243</v>
      </c>
      <c r="E35" s="78">
        <v>388451198</v>
      </c>
      <c r="F35" s="79">
        <f t="shared" si="0"/>
        <v>2195506441</v>
      </c>
      <c r="G35" s="77">
        <v>1815469619</v>
      </c>
      <c r="H35" s="78">
        <v>378423610</v>
      </c>
      <c r="I35" s="79">
        <f t="shared" si="1"/>
        <v>2193893229</v>
      </c>
      <c r="J35" s="77">
        <v>514158349</v>
      </c>
      <c r="K35" s="78">
        <v>100695896</v>
      </c>
      <c r="L35" s="78">
        <f t="shared" si="2"/>
        <v>614854245</v>
      </c>
      <c r="M35" s="95">
        <f t="shared" si="3"/>
        <v>0.28005121438858033</v>
      </c>
      <c r="N35" s="77">
        <v>461323177</v>
      </c>
      <c r="O35" s="78">
        <v>196650553</v>
      </c>
      <c r="P35" s="78">
        <f t="shared" si="4"/>
        <v>657973730</v>
      </c>
      <c r="Q35" s="95">
        <f t="shared" si="5"/>
        <v>0.29969109528110011</v>
      </c>
      <c r="R35" s="77">
        <v>305020063</v>
      </c>
      <c r="S35" s="78">
        <v>97536614</v>
      </c>
      <c r="T35" s="78">
        <f t="shared" si="6"/>
        <v>402556677</v>
      </c>
      <c r="U35" s="95">
        <f t="shared" si="7"/>
        <v>0.18348963918517111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1280501589</v>
      </c>
      <c r="AA35" s="78">
        <f t="shared" si="11"/>
        <v>394883063</v>
      </c>
      <c r="AB35" s="78">
        <f t="shared" si="12"/>
        <v>1675384652</v>
      </c>
      <c r="AC35" s="95">
        <f t="shared" si="13"/>
        <v>0.76365824455534614</v>
      </c>
      <c r="AD35" s="77">
        <v>349998297</v>
      </c>
      <c r="AE35" s="78">
        <v>59244562</v>
      </c>
      <c r="AF35" s="78">
        <f t="shared" si="14"/>
        <v>409242859</v>
      </c>
      <c r="AG35" s="78">
        <v>2220053969</v>
      </c>
      <c r="AH35" s="78">
        <v>2252796679</v>
      </c>
      <c r="AI35" s="79">
        <v>1644576560</v>
      </c>
      <c r="AJ35" s="114">
        <f t="shared" si="15"/>
        <v>0.73001552928869529</v>
      </c>
      <c r="AK35" s="115">
        <f t="shared" si="16"/>
        <v>-1.6337931995534238E-2</v>
      </c>
    </row>
    <row r="36" spans="1:37" ht="14" x14ac:dyDescent="0.3">
      <c r="A36" s="58" t="s">
        <v>0</v>
      </c>
      <c r="B36" s="59" t="s">
        <v>149</v>
      </c>
      <c r="C36" s="60" t="s">
        <v>0</v>
      </c>
      <c r="D36" s="80">
        <f>SUM(D29:D35)</f>
        <v>4360167659</v>
      </c>
      <c r="E36" s="81">
        <f>SUM(E29:E35)</f>
        <v>1053228662</v>
      </c>
      <c r="F36" s="82">
        <f t="shared" si="0"/>
        <v>5413396321</v>
      </c>
      <c r="G36" s="80">
        <f>SUM(G29:G35)</f>
        <v>4496953826</v>
      </c>
      <c r="H36" s="81">
        <f>SUM(H29:H35)</f>
        <v>987487424</v>
      </c>
      <c r="I36" s="82">
        <f t="shared" si="1"/>
        <v>5484441250</v>
      </c>
      <c r="J36" s="80">
        <f>SUM(J29:J35)</f>
        <v>1638154335</v>
      </c>
      <c r="K36" s="81">
        <f>SUM(K29:K35)</f>
        <v>338680720</v>
      </c>
      <c r="L36" s="81">
        <f t="shared" si="2"/>
        <v>1976835055</v>
      </c>
      <c r="M36" s="96">
        <f t="shared" si="3"/>
        <v>0.36517464042514908</v>
      </c>
      <c r="N36" s="80">
        <f>SUM(N29:N35)</f>
        <v>1009780343</v>
      </c>
      <c r="O36" s="81">
        <f>SUM(O29:O35)</f>
        <v>369818559</v>
      </c>
      <c r="P36" s="81">
        <f t="shared" si="4"/>
        <v>1379598902</v>
      </c>
      <c r="Q36" s="96">
        <f t="shared" si="5"/>
        <v>0.25484904858123353</v>
      </c>
      <c r="R36" s="80">
        <f>SUM(R29:R35)</f>
        <v>830679064</v>
      </c>
      <c r="S36" s="81">
        <f>SUM(S29:S35)</f>
        <v>240289042</v>
      </c>
      <c r="T36" s="81">
        <f t="shared" si="6"/>
        <v>1070968106</v>
      </c>
      <c r="U36" s="96">
        <f t="shared" si="7"/>
        <v>0.1952738769879247</v>
      </c>
      <c r="V36" s="80">
        <f>SUM(V29:V35)</f>
        <v>0</v>
      </c>
      <c r="W36" s="81">
        <f>SUM(W29:W35)</f>
        <v>0</v>
      </c>
      <c r="X36" s="81">
        <f t="shared" si="8"/>
        <v>0</v>
      </c>
      <c r="Y36" s="96">
        <f t="shared" si="9"/>
        <v>0</v>
      </c>
      <c r="Z36" s="80">
        <f t="shared" si="10"/>
        <v>3478613742</v>
      </c>
      <c r="AA36" s="81">
        <f t="shared" si="11"/>
        <v>948788321</v>
      </c>
      <c r="AB36" s="81">
        <f t="shared" si="12"/>
        <v>4427402063</v>
      </c>
      <c r="AC36" s="96">
        <f t="shared" si="13"/>
        <v>0.80726583824742404</v>
      </c>
      <c r="AD36" s="80">
        <f>SUM(AD29:AD35)</f>
        <v>879104838</v>
      </c>
      <c r="AE36" s="81">
        <f>SUM(AE29:AE35)</f>
        <v>185503004</v>
      </c>
      <c r="AF36" s="81">
        <f t="shared" si="14"/>
        <v>1064607842</v>
      </c>
      <c r="AG36" s="81">
        <f>SUM(AG29:AG35)</f>
        <v>5331344279</v>
      </c>
      <c r="AH36" s="81">
        <f>SUM(AH29:AH35)</f>
        <v>5622137526</v>
      </c>
      <c r="AI36" s="82">
        <f>SUM(AI29:AI35)</f>
        <v>4131882753</v>
      </c>
      <c r="AJ36" s="116">
        <f t="shared" si="15"/>
        <v>0.73493092865334508</v>
      </c>
      <c r="AK36" s="117">
        <f t="shared" si="16"/>
        <v>5.9742787429137856E-3</v>
      </c>
    </row>
    <row r="37" spans="1:37" ht="13" x14ac:dyDescent="0.3">
      <c r="A37" s="55" t="s">
        <v>101</v>
      </c>
      <c r="B37" s="56" t="s">
        <v>150</v>
      </c>
      <c r="C37" s="57" t="s">
        <v>151</v>
      </c>
      <c r="D37" s="77">
        <v>466930807</v>
      </c>
      <c r="E37" s="78">
        <v>60339060</v>
      </c>
      <c r="F37" s="79">
        <f t="shared" si="0"/>
        <v>527269867</v>
      </c>
      <c r="G37" s="77">
        <v>425049188</v>
      </c>
      <c r="H37" s="78">
        <v>67198095</v>
      </c>
      <c r="I37" s="79">
        <f t="shared" si="1"/>
        <v>492247283</v>
      </c>
      <c r="J37" s="77">
        <v>115293305</v>
      </c>
      <c r="K37" s="78">
        <v>15031737</v>
      </c>
      <c r="L37" s="78">
        <f t="shared" si="2"/>
        <v>130325042</v>
      </c>
      <c r="M37" s="95">
        <f t="shared" si="3"/>
        <v>0.24716952391288463</v>
      </c>
      <c r="N37" s="77">
        <v>121670749</v>
      </c>
      <c r="O37" s="78">
        <v>18409759</v>
      </c>
      <c r="P37" s="78">
        <f t="shared" si="4"/>
        <v>140080508</v>
      </c>
      <c r="Q37" s="95">
        <f t="shared" si="5"/>
        <v>0.26567137014108944</v>
      </c>
      <c r="R37" s="77">
        <v>62756869</v>
      </c>
      <c r="S37" s="78">
        <v>4665240</v>
      </c>
      <c r="T37" s="78">
        <f t="shared" si="6"/>
        <v>67422109</v>
      </c>
      <c r="U37" s="95">
        <f t="shared" si="7"/>
        <v>0.13696796575309894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299720923</v>
      </c>
      <c r="AA37" s="78">
        <f t="shared" si="11"/>
        <v>38106736</v>
      </c>
      <c r="AB37" s="78">
        <f t="shared" si="12"/>
        <v>337827659</v>
      </c>
      <c r="AC37" s="95">
        <f t="shared" si="13"/>
        <v>0.68629664533872092</v>
      </c>
      <c r="AD37" s="77">
        <v>72360322</v>
      </c>
      <c r="AE37" s="78">
        <v>18994307</v>
      </c>
      <c r="AF37" s="78">
        <f t="shared" si="14"/>
        <v>91354629</v>
      </c>
      <c r="AG37" s="78">
        <v>515205028</v>
      </c>
      <c r="AH37" s="78">
        <v>534695338</v>
      </c>
      <c r="AI37" s="79">
        <v>339018632</v>
      </c>
      <c r="AJ37" s="114">
        <f t="shared" si="15"/>
        <v>0.63404074789221376</v>
      </c>
      <c r="AK37" s="115">
        <f t="shared" si="16"/>
        <v>-0.26197380758888533</v>
      </c>
    </row>
    <row r="38" spans="1:37" ht="13" x14ac:dyDescent="0.3">
      <c r="A38" s="55" t="s">
        <v>101</v>
      </c>
      <c r="B38" s="56" t="s">
        <v>152</v>
      </c>
      <c r="C38" s="57" t="s">
        <v>153</v>
      </c>
      <c r="D38" s="77">
        <v>364702548</v>
      </c>
      <c r="E38" s="78">
        <v>135991073</v>
      </c>
      <c r="F38" s="79">
        <f t="shared" si="0"/>
        <v>500693621</v>
      </c>
      <c r="G38" s="77">
        <v>368467018</v>
      </c>
      <c r="H38" s="78">
        <v>133770382</v>
      </c>
      <c r="I38" s="79">
        <f t="shared" si="1"/>
        <v>502237400</v>
      </c>
      <c r="J38" s="77">
        <v>393571898</v>
      </c>
      <c r="K38" s="78">
        <v>18334016</v>
      </c>
      <c r="L38" s="78">
        <f t="shared" si="2"/>
        <v>411905914</v>
      </c>
      <c r="M38" s="95">
        <f t="shared" si="3"/>
        <v>0.82267058481258337</v>
      </c>
      <c r="N38" s="77">
        <v>92335317</v>
      </c>
      <c r="O38" s="78">
        <v>35788196</v>
      </c>
      <c r="P38" s="78">
        <f t="shared" si="4"/>
        <v>128123513</v>
      </c>
      <c r="Q38" s="95">
        <f t="shared" si="5"/>
        <v>0.25589204181213243</v>
      </c>
      <c r="R38" s="77">
        <v>75477195</v>
      </c>
      <c r="S38" s="78">
        <v>22533166</v>
      </c>
      <c r="T38" s="78">
        <f t="shared" si="6"/>
        <v>98010361</v>
      </c>
      <c r="U38" s="95">
        <f t="shared" si="7"/>
        <v>0.19514747607406377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561384410</v>
      </c>
      <c r="AA38" s="78">
        <f t="shared" si="11"/>
        <v>76655378</v>
      </c>
      <c r="AB38" s="78">
        <f t="shared" si="12"/>
        <v>638039788</v>
      </c>
      <c r="AC38" s="95">
        <f t="shared" si="13"/>
        <v>1.2703948132894922</v>
      </c>
      <c r="AD38" s="77">
        <v>86350089</v>
      </c>
      <c r="AE38" s="78">
        <v>18893720</v>
      </c>
      <c r="AF38" s="78">
        <f t="shared" si="14"/>
        <v>105243809</v>
      </c>
      <c r="AG38" s="78">
        <v>494384686</v>
      </c>
      <c r="AH38" s="78">
        <v>528324647</v>
      </c>
      <c r="AI38" s="79">
        <v>371266586</v>
      </c>
      <c r="AJ38" s="114">
        <f t="shared" si="15"/>
        <v>0.70272433456999028</v>
      </c>
      <c r="AK38" s="115">
        <f t="shared" si="16"/>
        <v>-6.8730389642206902E-2</v>
      </c>
    </row>
    <row r="39" spans="1:37" ht="13" x14ac:dyDescent="0.3">
      <c r="A39" s="55" t="s">
        <v>101</v>
      </c>
      <c r="B39" s="56" t="s">
        <v>154</v>
      </c>
      <c r="C39" s="57" t="s">
        <v>155</v>
      </c>
      <c r="D39" s="77">
        <v>490072261</v>
      </c>
      <c r="E39" s="78">
        <v>39919855</v>
      </c>
      <c r="F39" s="79">
        <f t="shared" si="0"/>
        <v>529992116</v>
      </c>
      <c r="G39" s="77">
        <v>486059583</v>
      </c>
      <c r="H39" s="78">
        <v>50687246</v>
      </c>
      <c r="I39" s="79">
        <f t="shared" si="1"/>
        <v>536746829</v>
      </c>
      <c r="J39" s="77">
        <v>149184081</v>
      </c>
      <c r="K39" s="78">
        <v>5195365</v>
      </c>
      <c r="L39" s="78">
        <f t="shared" si="2"/>
        <v>154379446</v>
      </c>
      <c r="M39" s="95">
        <f t="shared" si="3"/>
        <v>0.29128630660611565</v>
      </c>
      <c r="N39" s="77">
        <v>117155530</v>
      </c>
      <c r="O39" s="78">
        <v>13231542</v>
      </c>
      <c r="P39" s="78">
        <f t="shared" si="4"/>
        <v>130387072</v>
      </c>
      <c r="Q39" s="95">
        <f t="shared" si="5"/>
        <v>0.24601700301519203</v>
      </c>
      <c r="R39" s="77">
        <v>111055048</v>
      </c>
      <c r="S39" s="78">
        <v>7182604</v>
      </c>
      <c r="T39" s="78">
        <f t="shared" si="6"/>
        <v>118237652</v>
      </c>
      <c r="U39" s="95">
        <f t="shared" si="7"/>
        <v>0.2202857019580082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377394659</v>
      </c>
      <c r="AA39" s="78">
        <f t="shared" si="11"/>
        <v>25609511</v>
      </c>
      <c r="AB39" s="78">
        <f t="shared" si="12"/>
        <v>403004170</v>
      </c>
      <c r="AC39" s="95">
        <f t="shared" si="13"/>
        <v>0.75082729552557825</v>
      </c>
      <c r="AD39" s="77">
        <v>75773346</v>
      </c>
      <c r="AE39" s="78">
        <v>2681625</v>
      </c>
      <c r="AF39" s="78">
        <f t="shared" si="14"/>
        <v>78454971</v>
      </c>
      <c r="AG39" s="78">
        <v>451539396</v>
      </c>
      <c r="AH39" s="78">
        <v>489462485</v>
      </c>
      <c r="AI39" s="79">
        <v>375531274</v>
      </c>
      <c r="AJ39" s="114">
        <f t="shared" si="15"/>
        <v>0.76723198510300539</v>
      </c>
      <c r="AK39" s="115">
        <f t="shared" si="16"/>
        <v>0.50707661341178745</v>
      </c>
    </row>
    <row r="40" spans="1:37" ht="13" x14ac:dyDescent="0.3">
      <c r="A40" s="55" t="s">
        <v>116</v>
      </c>
      <c r="B40" s="56" t="s">
        <v>156</v>
      </c>
      <c r="C40" s="57" t="s">
        <v>157</v>
      </c>
      <c r="D40" s="77">
        <v>952997834</v>
      </c>
      <c r="E40" s="78">
        <v>273663190</v>
      </c>
      <c r="F40" s="79">
        <f t="shared" si="0"/>
        <v>1226661024</v>
      </c>
      <c r="G40" s="77">
        <v>910494868</v>
      </c>
      <c r="H40" s="78">
        <v>293333849</v>
      </c>
      <c r="I40" s="79">
        <f t="shared" si="1"/>
        <v>1203828717</v>
      </c>
      <c r="J40" s="77">
        <v>278695406</v>
      </c>
      <c r="K40" s="78">
        <v>31364654</v>
      </c>
      <c r="L40" s="78">
        <f t="shared" si="2"/>
        <v>310060060</v>
      </c>
      <c r="M40" s="95">
        <f t="shared" si="3"/>
        <v>0.25276751599144315</v>
      </c>
      <c r="N40" s="77">
        <v>254102689</v>
      </c>
      <c r="O40" s="78">
        <v>67521276</v>
      </c>
      <c r="P40" s="78">
        <f t="shared" si="4"/>
        <v>321623965</v>
      </c>
      <c r="Q40" s="95">
        <f t="shared" si="5"/>
        <v>0.26219465582367768</v>
      </c>
      <c r="R40" s="77">
        <v>221247796</v>
      </c>
      <c r="S40" s="78">
        <v>51925561</v>
      </c>
      <c r="T40" s="78">
        <f t="shared" si="6"/>
        <v>273173357</v>
      </c>
      <c r="U40" s="95">
        <f t="shared" si="7"/>
        <v>0.22692045233873584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754045891</v>
      </c>
      <c r="AA40" s="78">
        <f t="shared" si="11"/>
        <v>150811491</v>
      </c>
      <c r="AB40" s="78">
        <f t="shared" si="12"/>
        <v>904857382</v>
      </c>
      <c r="AC40" s="95">
        <f t="shared" si="13"/>
        <v>0.75164960697643834</v>
      </c>
      <c r="AD40" s="77">
        <v>173397579</v>
      </c>
      <c r="AE40" s="78">
        <v>26207602</v>
      </c>
      <c r="AF40" s="78">
        <f t="shared" si="14"/>
        <v>199605181</v>
      </c>
      <c r="AG40" s="78">
        <v>1151257728</v>
      </c>
      <c r="AH40" s="78">
        <v>1176172389</v>
      </c>
      <c r="AI40" s="79">
        <v>781774594</v>
      </c>
      <c r="AJ40" s="114">
        <f t="shared" si="15"/>
        <v>0.66467688011676318</v>
      </c>
      <c r="AK40" s="115">
        <f t="shared" si="16"/>
        <v>0.36856846917215047</v>
      </c>
    </row>
    <row r="41" spans="1:37" ht="14" x14ac:dyDescent="0.3">
      <c r="A41" s="58" t="s">
        <v>0</v>
      </c>
      <c r="B41" s="59" t="s">
        <v>158</v>
      </c>
      <c r="C41" s="60" t="s">
        <v>0</v>
      </c>
      <c r="D41" s="80">
        <f>SUM(D37:D40)</f>
        <v>2274703450</v>
      </c>
      <c r="E41" s="81">
        <f>SUM(E37:E40)</f>
        <v>509913178</v>
      </c>
      <c r="F41" s="82">
        <f t="shared" si="0"/>
        <v>2784616628</v>
      </c>
      <c r="G41" s="80">
        <f>SUM(G37:G40)</f>
        <v>2190070657</v>
      </c>
      <c r="H41" s="81">
        <f>SUM(H37:H40)</f>
        <v>544989572</v>
      </c>
      <c r="I41" s="82">
        <f t="shared" si="1"/>
        <v>2735060229</v>
      </c>
      <c r="J41" s="80">
        <f>SUM(J37:J40)</f>
        <v>936744690</v>
      </c>
      <c r="K41" s="81">
        <f>SUM(K37:K40)</f>
        <v>69925772</v>
      </c>
      <c r="L41" s="81">
        <f t="shared" si="2"/>
        <v>1006670462</v>
      </c>
      <c r="M41" s="96">
        <f t="shared" si="3"/>
        <v>0.36151133045665346</v>
      </c>
      <c r="N41" s="80">
        <f>SUM(N37:N40)</f>
        <v>585264285</v>
      </c>
      <c r="O41" s="81">
        <f>SUM(O37:O40)</f>
        <v>134950773</v>
      </c>
      <c r="P41" s="81">
        <f t="shared" si="4"/>
        <v>720215058</v>
      </c>
      <c r="Q41" s="96">
        <f t="shared" si="5"/>
        <v>0.25864065119703078</v>
      </c>
      <c r="R41" s="80">
        <f>SUM(R37:R40)</f>
        <v>470536908</v>
      </c>
      <c r="S41" s="81">
        <f>SUM(S37:S40)</f>
        <v>86306571</v>
      </c>
      <c r="T41" s="81">
        <f t="shared" si="6"/>
        <v>556843479</v>
      </c>
      <c r="U41" s="96">
        <f t="shared" si="7"/>
        <v>0.20359459477190181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1992545883</v>
      </c>
      <c r="AA41" s="81">
        <f t="shared" si="11"/>
        <v>291183116</v>
      </c>
      <c r="AB41" s="81">
        <f t="shared" si="12"/>
        <v>2283728999</v>
      </c>
      <c r="AC41" s="96">
        <f t="shared" si="13"/>
        <v>0.83498307451714993</v>
      </c>
      <c r="AD41" s="80">
        <f>SUM(AD37:AD40)</f>
        <v>407881336</v>
      </c>
      <c r="AE41" s="81">
        <f>SUM(AE37:AE40)</f>
        <v>66777254</v>
      </c>
      <c r="AF41" s="81">
        <f t="shared" si="14"/>
        <v>474658590</v>
      </c>
      <c r="AG41" s="81">
        <f>SUM(AG37:AG40)</f>
        <v>2612386838</v>
      </c>
      <c r="AH41" s="81">
        <f>SUM(AH37:AH40)</f>
        <v>2728654859</v>
      </c>
      <c r="AI41" s="82">
        <f>SUM(AI37:AI40)</f>
        <v>1867591086</v>
      </c>
      <c r="AJ41" s="116">
        <f t="shared" si="15"/>
        <v>0.68443653833319051</v>
      </c>
      <c r="AK41" s="117">
        <f t="shared" si="16"/>
        <v>0.17314526847602196</v>
      </c>
    </row>
    <row r="42" spans="1:37" ht="13" x14ac:dyDescent="0.3">
      <c r="A42" s="55" t="s">
        <v>101</v>
      </c>
      <c r="B42" s="56" t="s">
        <v>159</v>
      </c>
      <c r="C42" s="57" t="s">
        <v>160</v>
      </c>
      <c r="D42" s="77">
        <v>453171408</v>
      </c>
      <c r="E42" s="78">
        <v>137354988</v>
      </c>
      <c r="F42" s="79">
        <f t="shared" si="0"/>
        <v>590526396</v>
      </c>
      <c r="G42" s="77">
        <v>463627549</v>
      </c>
      <c r="H42" s="78">
        <v>146995510</v>
      </c>
      <c r="I42" s="79">
        <f t="shared" si="1"/>
        <v>610623059</v>
      </c>
      <c r="J42" s="77">
        <v>178966098</v>
      </c>
      <c r="K42" s="78">
        <v>29999685</v>
      </c>
      <c r="L42" s="78">
        <f t="shared" si="2"/>
        <v>208965783</v>
      </c>
      <c r="M42" s="95">
        <f t="shared" si="3"/>
        <v>0.35386357733617718</v>
      </c>
      <c r="N42" s="77">
        <v>138561681</v>
      </c>
      <c r="O42" s="78">
        <v>35966352</v>
      </c>
      <c r="P42" s="78">
        <f t="shared" si="4"/>
        <v>174528033</v>
      </c>
      <c r="Q42" s="95">
        <f t="shared" si="5"/>
        <v>0.29554653980276946</v>
      </c>
      <c r="R42" s="77">
        <v>105722400</v>
      </c>
      <c r="S42" s="78">
        <v>22015797</v>
      </c>
      <c r="T42" s="78">
        <f t="shared" si="6"/>
        <v>127738197</v>
      </c>
      <c r="U42" s="95">
        <f t="shared" si="7"/>
        <v>0.20919320866983504</v>
      </c>
      <c r="V42" s="77">
        <v>0</v>
      </c>
      <c r="W42" s="78">
        <v>0</v>
      </c>
      <c r="X42" s="78">
        <f t="shared" si="8"/>
        <v>0</v>
      </c>
      <c r="Y42" s="95">
        <f t="shared" si="9"/>
        <v>0</v>
      </c>
      <c r="Z42" s="77">
        <f t="shared" si="10"/>
        <v>423250179</v>
      </c>
      <c r="AA42" s="78">
        <f t="shared" si="11"/>
        <v>87981834</v>
      </c>
      <c r="AB42" s="78">
        <f t="shared" si="12"/>
        <v>511232013</v>
      </c>
      <c r="AC42" s="95">
        <f t="shared" si="13"/>
        <v>0.83723011351263099</v>
      </c>
      <c r="AD42" s="77">
        <v>112484384</v>
      </c>
      <c r="AE42" s="78">
        <v>22094686</v>
      </c>
      <c r="AF42" s="78">
        <f t="shared" si="14"/>
        <v>134579070</v>
      </c>
      <c r="AG42" s="78">
        <v>604459289</v>
      </c>
      <c r="AH42" s="78">
        <v>617245723</v>
      </c>
      <c r="AI42" s="79">
        <v>532300716</v>
      </c>
      <c r="AJ42" s="114">
        <f t="shared" si="15"/>
        <v>0.86238056606185665</v>
      </c>
      <c r="AK42" s="115">
        <f t="shared" si="16"/>
        <v>-5.0831626344274738E-2</v>
      </c>
    </row>
    <row r="43" spans="1:37" ht="13" x14ac:dyDescent="0.3">
      <c r="A43" s="55" t="s">
        <v>101</v>
      </c>
      <c r="B43" s="56" t="s">
        <v>161</v>
      </c>
      <c r="C43" s="57" t="s">
        <v>162</v>
      </c>
      <c r="D43" s="77">
        <v>383573041</v>
      </c>
      <c r="E43" s="78">
        <v>143710254</v>
      </c>
      <c r="F43" s="79">
        <f t="shared" si="0"/>
        <v>527283295</v>
      </c>
      <c r="G43" s="77">
        <v>358038390</v>
      </c>
      <c r="H43" s="78">
        <v>135437990</v>
      </c>
      <c r="I43" s="79">
        <f t="shared" si="1"/>
        <v>493476380</v>
      </c>
      <c r="J43" s="77">
        <v>106273470</v>
      </c>
      <c r="K43" s="78">
        <v>-62983372</v>
      </c>
      <c r="L43" s="78">
        <f t="shared" si="2"/>
        <v>43290098</v>
      </c>
      <c r="M43" s="95">
        <f t="shared" si="3"/>
        <v>8.2100264526681052E-2</v>
      </c>
      <c r="N43" s="77">
        <v>73741361</v>
      </c>
      <c r="O43" s="78">
        <v>34244119</v>
      </c>
      <c r="P43" s="78">
        <f t="shared" si="4"/>
        <v>107985480</v>
      </c>
      <c r="Q43" s="95">
        <f t="shared" si="5"/>
        <v>0.20479594370612481</v>
      </c>
      <c r="R43" s="77">
        <v>51313772</v>
      </c>
      <c r="S43" s="78">
        <v>25084515</v>
      </c>
      <c r="T43" s="78">
        <f t="shared" si="6"/>
        <v>76398287</v>
      </c>
      <c r="U43" s="95">
        <f t="shared" si="7"/>
        <v>0.15481650205831535</v>
      </c>
      <c r="V43" s="77">
        <v>0</v>
      </c>
      <c r="W43" s="78">
        <v>0</v>
      </c>
      <c r="X43" s="78">
        <f t="shared" si="8"/>
        <v>0</v>
      </c>
      <c r="Y43" s="95">
        <f t="shared" si="9"/>
        <v>0</v>
      </c>
      <c r="Z43" s="77">
        <f t="shared" si="10"/>
        <v>231328603</v>
      </c>
      <c r="AA43" s="78">
        <f t="shared" si="11"/>
        <v>-3654738</v>
      </c>
      <c r="AB43" s="78">
        <f t="shared" si="12"/>
        <v>227673865</v>
      </c>
      <c r="AC43" s="95">
        <f t="shared" si="13"/>
        <v>0.4613672998898144</v>
      </c>
      <c r="AD43" s="77">
        <v>87223750</v>
      </c>
      <c r="AE43" s="78">
        <v>16376602</v>
      </c>
      <c r="AF43" s="78">
        <f t="shared" si="14"/>
        <v>103600352</v>
      </c>
      <c r="AG43" s="78">
        <v>525685683</v>
      </c>
      <c r="AH43" s="78">
        <v>642658143</v>
      </c>
      <c r="AI43" s="79">
        <v>384560435</v>
      </c>
      <c r="AJ43" s="114">
        <f t="shared" si="15"/>
        <v>0.59839035603723767</v>
      </c>
      <c r="AK43" s="115">
        <f t="shared" si="16"/>
        <v>-0.2625673028601293</v>
      </c>
    </row>
    <row r="44" spans="1:37" ht="13" x14ac:dyDescent="0.3">
      <c r="A44" s="55" t="s">
        <v>101</v>
      </c>
      <c r="B44" s="56" t="s">
        <v>163</v>
      </c>
      <c r="C44" s="57" t="s">
        <v>164</v>
      </c>
      <c r="D44" s="77">
        <v>477958154</v>
      </c>
      <c r="E44" s="78">
        <v>177700172</v>
      </c>
      <c r="F44" s="79">
        <f t="shared" si="0"/>
        <v>655658326</v>
      </c>
      <c r="G44" s="77">
        <v>534707396</v>
      </c>
      <c r="H44" s="78">
        <v>274079321</v>
      </c>
      <c r="I44" s="79">
        <f t="shared" si="1"/>
        <v>808786717</v>
      </c>
      <c r="J44" s="77">
        <v>222538994</v>
      </c>
      <c r="K44" s="78">
        <v>19209127</v>
      </c>
      <c r="L44" s="78">
        <f t="shared" si="2"/>
        <v>241748121</v>
      </c>
      <c r="M44" s="95">
        <f t="shared" si="3"/>
        <v>0.36871051798402693</v>
      </c>
      <c r="N44" s="77">
        <v>187217468</v>
      </c>
      <c r="O44" s="78">
        <v>49933119</v>
      </c>
      <c r="P44" s="78">
        <f t="shared" si="4"/>
        <v>237150587</v>
      </c>
      <c r="Q44" s="95">
        <f t="shared" si="5"/>
        <v>0.36169842980076788</v>
      </c>
      <c r="R44" s="77">
        <v>104346914</v>
      </c>
      <c r="S44" s="78">
        <v>44038710</v>
      </c>
      <c r="T44" s="78">
        <f t="shared" si="6"/>
        <v>148385624</v>
      </c>
      <c r="U44" s="95">
        <f t="shared" si="7"/>
        <v>0.18346693990030008</v>
      </c>
      <c r="V44" s="77">
        <v>0</v>
      </c>
      <c r="W44" s="78">
        <v>0</v>
      </c>
      <c r="X44" s="78">
        <f t="shared" si="8"/>
        <v>0</v>
      </c>
      <c r="Y44" s="95">
        <f t="shared" si="9"/>
        <v>0</v>
      </c>
      <c r="Z44" s="77">
        <f t="shared" si="10"/>
        <v>514103376</v>
      </c>
      <c r="AA44" s="78">
        <f t="shared" si="11"/>
        <v>113180956</v>
      </c>
      <c r="AB44" s="78">
        <f t="shared" si="12"/>
        <v>627284332</v>
      </c>
      <c r="AC44" s="95">
        <f t="shared" si="13"/>
        <v>0.77558683743813261</v>
      </c>
      <c r="AD44" s="77">
        <v>121956515</v>
      </c>
      <c r="AE44" s="78">
        <v>24054316</v>
      </c>
      <c r="AF44" s="78">
        <f t="shared" si="14"/>
        <v>146010831</v>
      </c>
      <c r="AG44" s="78">
        <v>650354162</v>
      </c>
      <c r="AH44" s="78">
        <v>744763280</v>
      </c>
      <c r="AI44" s="79">
        <v>527415819</v>
      </c>
      <c r="AJ44" s="114">
        <f t="shared" si="15"/>
        <v>0.70816571273492435</v>
      </c>
      <c r="AK44" s="115">
        <f t="shared" si="16"/>
        <v>1.6264498898715285E-2</v>
      </c>
    </row>
    <row r="45" spans="1:37" ht="13" x14ac:dyDescent="0.3">
      <c r="A45" s="55" t="s">
        <v>101</v>
      </c>
      <c r="B45" s="56" t="s">
        <v>165</v>
      </c>
      <c r="C45" s="57" t="s">
        <v>166</v>
      </c>
      <c r="D45" s="77">
        <v>356282419</v>
      </c>
      <c r="E45" s="78">
        <v>129825175</v>
      </c>
      <c r="F45" s="79">
        <f t="shared" si="0"/>
        <v>486107594</v>
      </c>
      <c r="G45" s="77">
        <v>332494669</v>
      </c>
      <c r="H45" s="78">
        <v>177998985</v>
      </c>
      <c r="I45" s="79">
        <f t="shared" si="1"/>
        <v>510493654</v>
      </c>
      <c r="J45" s="77">
        <v>149953065</v>
      </c>
      <c r="K45" s="78">
        <v>91024910</v>
      </c>
      <c r="L45" s="78">
        <f t="shared" si="2"/>
        <v>240977975</v>
      </c>
      <c r="M45" s="95">
        <f t="shared" si="3"/>
        <v>0.49572970670357397</v>
      </c>
      <c r="N45" s="77">
        <v>84608623</v>
      </c>
      <c r="O45" s="78">
        <v>29027340</v>
      </c>
      <c r="P45" s="78">
        <f t="shared" si="4"/>
        <v>113635963</v>
      </c>
      <c r="Q45" s="95">
        <f t="shared" si="5"/>
        <v>0.23376710095172881</v>
      </c>
      <c r="R45" s="77">
        <v>70524510</v>
      </c>
      <c r="S45" s="78">
        <v>24844732</v>
      </c>
      <c r="T45" s="78">
        <f t="shared" si="6"/>
        <v>95369242</v>
      </c>
      <c r="U45" s="95">
        <f t="shared" si="7"/>
        <v>0.1868176837316767</v>
      </c>
      <c r="V45" s="77">
        <v>0</v>
      </c>
      <c r="W45" s="78">
        <v>0</v>
      </c>
      <c r="X45" s="78">
        <f t="shared" si="8"/>
        <v>0</v>
      </c>
      <c r="Y45" s="95">
        <f t="shared" si="9"/>
        <v>0</v>
      </c>
      <c r="Z45" s="77">
        <f t="shared" si="10"/>
        <v>305086198</v>
      </c>
      <c r="AA45" s="78">
        <f t="shared" si="11"/>
        <v>144896982</v>
      </c>
      <c r="AB45" s="78">
        <f t="shared" si="12"/>
        <v>449983180</v>
      </c>
      <c r="AC45" s="95">
        <f t="shared" si="13"/>
        <v>0.88146674591179153</v>
      </c>
      <c r="AD45" s="77">
        <v>71023349</v>
      </c>
      <c r="AE45" s="78">
        <v>24188855</v>
      </c>
      <c r="AF45" s="78">
        <f t="shared" si="14"/>
        <v>95212204</v>
      </c>
      <c r="AG45" s="78">
        <v>428590048</v>
      </c>
      <c r="AH45" s="78">
        <v>534131648</v>
      </c>
      <c r="AI45" s="79">
        <v>448090656</v>
      </c>
      <c r="AJ45" s="114">
        <f t="shared" si="15"/>
        <v>0.83891425957969079</v>
      </c>
      <c r="AK45" s="115">
        <f t="shared" si="16"/>
        <v>1.6493473882823739E-3</v>
      </c>
    </row>
    <row r="46" spans="1:37" ht="13" x14ac:dyDescent="0.3">
      <c r="A46" s="55" t="s">
        <v>101</v>
      </c>
      <c r="B46" s="56" t="s">
        <v>167</v>
      </c>
      <c r="C46" s="57" t="s">
        <v>168</v>
      </c>
      <c r="D46" s="77">
        <v>1924619251</v>
      </c>
      <c r="E46" s="78">
        <v>199507186</v>
      </c>
      <c r="F46" s="79">
        <f t="shared" si="0"/>
        <v>2124126437</v>
      </c>
      <c r="G46" s="77">
        <v>1942365518</v>
      </c>
      <c r="H46" s="78">
        <v>257052993</v>
      </c>
      <c r="I46" s="79">
        <f t="shared" si="1"/>
        <v>2199418511</v>
      </c>
      <c r="J46" s="77">
        <v>785496387</v>
      </c>
      <c r="K46" s="78">
        <v>59630500</v>
      </c>
      <c r="L46" s="78">
        <f t="shared" si="2"/>
        <v>845126887</v>
      </c>
      <c r="M46" s="95">
        <f t="shared" si="3"/>
        <v>0.3978703302584996</v>
      </c>
      <c r="N46" s="77">
        <v>341843239</v>
      </c>
      <c r="O46" s="78">
        <v>26175296</v>
      </c>
      <c r="P46" s="78">
        <f t="shared" si="4"/>
        <v>368018535</v>
      </c>
      <c r="Q46" s="95">
        <f t="shared" si="5"/>
        <v>0.17325641665651939</v>
      </c>
      <c r="R46" s="77">
        <v>294459807</v>
      </c>
      <c r="S46" s="78">
        <v>-30194597</v>
      </c>
      <c r="T46" s="78">
        <f t="shared" si="6"/>
        <v>264265210</v>
      </c>
      <c r="U46" s="95">
        <f t="shared" si="7"/>
        <v>0.12015230783878766</v>
      </c>
      <c r="V46" s="77">
        <v>0</v>
      </c>
      <c r="W46" s="78">
        <v>0</v>
      </c>
      <c r="X46" s="78">
        <f t="shared" si="8"/>
        <v>0</v>
      </c>
      <c r="Y46" s="95">
        <f t="shared" si="9"/>
        <v>0</v>
      </c>
      <c r="Z46" s="77">
        <f t="shared" si="10"/>
        <v>1421799433</v>
      </c>
      <c r="AA46" s="78">
        <f t="shared" si="11"/>
        <v>55611199</v>
      </c>
      <c r="AB46" s="78">
        <f t="shared" si="12"/>
        <v>1477410632</v>
      </c>
      <c r="AC46" s="95">
        <f t="shared" si="13"/>
        <v>0.67172783379379319</v>
      </c>
      <c r="AD46" s="77">
        <v>312117467</v>
      </c>
      <c r="AE46" s="78">
        <v>29192946</v>
      </c>
      <c r="AF46" s="78">
        <f t="shared" si="14"/>
        <v>341310413</v>
      </c>
      <c r="AG46" s="78">
        <v>2172104520</v>
      </c>
      <c r="AH46" s="78">
        <v>2029438322</v>
      </c>
      <c r="AI46" s="79">
        <v>1583403809</v>
      </c>
      <c r="AJ46" s="114">
        <f t="shared" si="15"/>
        <v>0.78021775376724156</v>
      </c>
      <c r="AK46" s="115">
        <f t="shared" si="16"/>
        <v>-0.22573352603807018</v>
      </c>
    </row>
    <row r="47" spans="1:37" ht="13" x14ac:dyDescent="0.3">
      <c r="A47" s="55" t="s">
        <v>116</v>
      </c>
      <c r="B47" s="56" t="s">
        <v>169</v>
      </c>
      <c r="C47" s="57" t="s">
        <v>170</v>
      </c>
      <c r="D47" s="77">
        <v>1893036410</v>
      </c>
      <c r="E47" s="78">
        <v>1369537463</v>
      </c>
      <c r="F47" s="79">
        <f t="shared" si="0"/>
        <v>3262573873</v>
      </c>
      <c r="G47" s="77">
        <v>1905836410</v>
      </c>
      <c r="H47" s="78">
        <v>1405401813</v>
      </c>
      <c r="I47" s="79">
        <f t="shared" si="1"/>
        <v>3311238223</v>
      </c>
      <c r="J47" s="77">
        <v>622653444</v>
      </c>
      <c r="K47" s="78">
        <v>184903542</v>
      </c>
      <c r="L47" s="78">
        <f t="shared" si="2"/>
        <v>807556986</v>
      </c>
      <c r="M47" s="95">
        <f t="shared" si="3"/>
        <v>0.2475214408731336</v>
      </c>
      <c r="N47" s="77">
        <v>532527382</v>
      </c>
      <c r="O47" s="78">
        <v>287597481</v>
      </c>
      <c r="P47" s="78">
        <f t="shared" si="4"/>
        <v>820124863</v>
      </c>
      <c r="Q47" s="95">
        <f t="shared" si="5"/>
        <v>0.25137357648422509</v>
      </c>
      <c r="R47" s="77">
        <v>436120485</v>
      </c>
      <c r="S47" s="78">
        <v>181838543</v>
      </c>
      <c r="T47" s="78">
        <f t="shared" si="6"/>
        <v>617959028</v>
      </c>
      <c r="U47" s="95">
        <f t="shared" si="7"/>
        <v>0.18662475677757964</v>
      </c>
      <c r="V47" s="77">
        <v>0</v>
      </c>
      <c r="W47" s="78">
        <v>0</v>
      </c>
      <c r="X47" s="78">
        <f t="shared" si="8"/>
        <v>0</v>
      </c>
      <c r="Y47" s="95">
        <f t="shared" si="9"/>
        <v>0</v>
      </c>
      <c r="Z47" s="77">
        <f t="shared" si="10"/>
        <v>1591301311</v>
      </c>
      <c r="AA47" s="78">
        <f t="shared" si="11"/>
        <v>654339566</v>
      </c>
      <c r="AB47" s="78">
        <f t="shared" si="12"/>
        <v>2245640877</v>
      </c>
      <c r="AC47" s="95">
        <f t="shared" si="13"/>
        <v>0.67818765240195766</v>
      </c>
      <c r="AD47" s="77">
        <v>421238474</v>
      </c>
      <c r="AE47" s="78">
        <v>194766068</v>
      </c>
      <c r="AF47" s="78">
        <f t="shared" si="14"/>
        <v>616004542</v>
      </c>
      <c r="AG47" s="78">
        <v>3234051888</v>
      </c>
      <c r="AH47" s="78">
        <v>3143627488</v>
      </c>
      <c r="AI47" s="79">
        <v>2254497210</v>
      </c>
      <c r="AJ47" s="114">
        <f t="shared" si="15"/>
        <v>0.71716423736780865</v>
      </c>
      <c r="AK47" s="115">
        <f t="shared" si="16"/>
        <v>3.1728434885469614E-3</v>
      </c>
    </row>
    <row r="48" spans="1:37" ht="14" x14ac:dyDescent="0.3">
      <c r="A48" s="58" t="s">
        <v>0</v>
      </c>
      <c r="B48" s="59" t="s">
        <v>171</v>
      </c>
      <c r="C48" s="60" t="s">
        <v>0</v>
      </c>
      <c r="D48" s="80">
        <f>SUM(D42:D47)</f>
        <v>5488640683</v>
      </c>
      <c r="E48" s="81">
        <f>SUM(E42:E47)</f>
        <v>2157635238</v>
      </c>
      <c r="F48" s="82">
        <f t="shared" si="0"/>
        <v>7646275921</v>
      </c>
      <c r="G48" s="80">
        <f>SUM(G42:G47)</f>
        <v>5537069932</v>
      </c>
      <c r="H48" s="81">
        <f>SUM(H42:H47)</f>
        <v>2396966612</v>
      </c>
      <c r="I48" s="82">
        <f t="shared" si="1"/>
        <v>7934036544</v>
      </c>
      <c r="J48" s="80">
        <f>SUM(J42:J47)</f>
        <v>2065881458</v>
      </c>
      <c r="K48" s="81">
        <f>SUM(K42:K47)</f>
        <v>321784392</v>
      </c>
      <c r="L48" s="81">
        <f t="shared" si="2"/>
        <v>2387665850</v>
      </c>
      <c r="M48" s="96">
        <f t="shared" si="3"/>
        <v>0.31226519611232323</v>
      </c>
      <c r="N48" s="80">
        <f>SUM(N42:N47)</f>
        <v>1358499754</v>
      </c>
      <c r="O48" s="81">
        <f>SUM(O42:O47)</f>
        <v>462943707</v>
      </c>
      <c r="P48" s="81">
        <f t="shared" si="4"/>
        <v>1821443461</v>
      </c>
      <c r="Q48" s="96">
        <f t="shared" si="5"/>
        <v>0.23821314844230559</v>
      </c>
      <c r="R48" s="80">
        <f>SUM(R42:R47)</f>
        <v>1062487888</v>
      </c>
      <c r="S48" s="81">
        <f>SUM(S42:S47)</f>
        <v>267627700</v>
      </c>
      <c r="T48" s="81">
        <f t="shared" si="6"/>
        <v>1330115588</v>
      </c>
      <c r="U48" s="96">
        <f t="shared" si="7"/>
        <v>0.16764676852993329</v>
      </c>
      <c r="V48" s="80">
        <f>SUM(V42:V47)</f>
        <v>0</v>
      </c>
      <c r="W48" s="81">
        <f>SUM(W42:W47)</f>
        <v>0</v>
      </c>
      <c r="X48" s="81">
        <f t="shared" si="8"/>
        <v>0</v>
      </c>
      <c r="Y48" s="96">
        <f t="shared" si="9"/>
        <v>0</v>
      </c>
      <c r="Z48" s="80">
        <f t="shared" si="10"/>
        <v>4486869100</v>
      </c>
      <c r="AA48" s="81">
        <f t="shared" si="11"/>
        <v>1052355799</v>
      </c>
      <c r="AB48" s="81">
        <f t="shared" si="12"/>
        <v>5539224899</v>
      </c>
      <c r="AC48" s="96">
        <f t="shared" si="13"/>
        <v>0.69815974104492351</v>
      </c>
      <c r="AD48" s="80">
        <f>SUM(AD42:AD47)</f>
        <v>1126043939</v>
      </c>
      <c r="AE48" s="81">
        <f>SUM(AE42:AE47)</f>
        <v>310673473</v>
      </c>
      <c r="AF48" s="81">
        <f t="shared" si="14"/>
        <v>1436717412</v>
      </c>
      <c r="AG48" s="81">
        <f>SUM(AG42:AG47)</f>
        <v>7615245590</v>
      </c>
      <c r="AH48" s="81">
        <f>SUM(AH42:AH47)</f>
        <v>7711864604</v>
      </c>
      <c r="AI48" s="82">
        <f>SUM(AI42:AI47)</f>
        <v>5730268645</v>
      </c>
      <c r="AJ48" s="116">
        <f t="shared" si="15"/>
        <v>0.74304580529432751</v>
      </c>
      <c r="AK48" s="117">
        <f t="shared" si="16"/>
        <v>-7.4198184771494979E-2</v>
      </c>
    </row>
    <row r="49" spans="1:37" ht="13" x14ac:dyDescent="0.3">
      <c r="A49" s="55" t="s">
        <v>101</v>
      </c>
      <c r="B49" s="56" t="s">
        <v>172</v>
      </c>
      <c r="C49" s="57" t="s">
        <v>173</v>
      </c>
      <c r="D49" s="77">
        <v>594609785</v>
      </c>
      <c r="E49" s="78">
        <v>163364950</v>
      </c>
      <c r="F49" s="79">
        <f t="shared" si="0"/>
        <v>757974735</v>
      </c>
      <c r="G49" s="77">
        <v>595287785</v>
      </c>
      <c r="H49" s="78">
        <v>210964616</v>
      </c>
      <c r="I49" s="79">
        <f t="shared" si="1"/>
        <v>806252401</v>
      </c>
      <c r="J49" s="77">
        <v>230005406</v>
      </c>
      <c r="K49" s="78">
        <v>37996458</v>
      </c>
      <c r="L49" s="78">
        <f t="shared" si="2"/>
        <v>268001864</v>
      </c>
      <c r="M49" s="95">
        <f t="shared" si="3"/>
        <v>0.35357624947749744</v>
      </c>
      <c r="N49" s="77">
        <v>164648635</v>
      </c>
      <c r="O49" s="78">
        <v>40658097</v>
      </c>
      <c r="P49" s="78">
        <f t="shared" si="4"/>
        <v>205306732</v>
      </c>
      <c r="Q49" s="95">
        <f t="shared" si="5"/>
        <v>0.270862236588928</v>
      </c>
      <c r="R49" s="77">
        <v>130182835</v>
      </c>
      <c r="S49" s="78">
        <v>17542569</v>
      </c>
      <c r="T49" s="78">
        <f t="shared" si="6"/>
        <v>147725404</v>
      </c>
      <c r="U49" s="95">
        <f t="shared" si="7"/>
        <v>0.1832247616463222</v>
      </c>
      <c r="V49" s="77">
        <v>0</v>
      </c>
      <c r="W49" s="78">
        <v>0</v>
      </c>
      <c r="X49" s="78">
        <f t="shared" si="8"/>
        <v>0</v>
      </c>
      <c r="Y49" s="95">
        <f t="shared" si="9"/>
        <v>0</v>
      </c>
      <c r="Z49" s="77">
        <f t="shared" si="10"/>
        <v>524836876</v>
      </c>
      <c r="AA49" s="78">
        <f t="shared" si="11"/>
        <v>96197124</v>
      </c>
      <c r="AB49" s="78">
        <f t="shared" si="12"/>
        <v>621034000</v>
      </c>
      <c r="AC49" s="95">
        <f t="shared" si="13"/>
        <v>0.77027243482280183</v>
      </c>
      <c r="AD49" s="77">
        <v>123780019</v>
      </c>
      <c r="AE49" s="78">
        <v>16200894</v>
      </c>
      <c r="AF49" s="78">
        <f t="shared" si="14"/>
        <v>139980913</v>
      </c>
      <c r="AG49" s="78">
        <v>767451516</v>
      </c>
      <c r="AH49" s="78">
        <v>769800265</v>
      </c>
      <c r="AI49" s="79">
        <v>585059967</v>
      </c>
      <c r="AJ49" s="114">
        <f t="shared" si="15"/>
        <v>0.76001528396460083</v>
      </c>
      <c r="AK49" s="115">
        <f t="shared" si="16"/>
        <v>5.532533567630038E-2</v>
      </c>
    </row>
    <row r="50" spans="1:37" ht="13" x14ac:dyDescent="0.3">
      <c r="A50" s="55" t="s">
        <v>101</v>
      </c>
      <c r="B50" s="56" t="s">
        <v>174</v>
      </c>
      <c r="C50" s="57" t="s">
        <v>175</v>
      </c>
      <c r="D50" s="77">
        <v>410936281</v>
      </c>
      <c r="E50" s="78">
        <v>215003000</v>
      </c>
      <c r="F50" s="79">
        <f t="shared" si="0"/>
        <v>625939281</v>
      </c>
      <c r="G50" s="77">
        <v>487489652</v>
      </c>
      <c r="H50" s="78">
        <v>188261328</v>
      </c>
      <c r="I50" s="79">
        <f t="shared" si="1"/>
        <v>675750980</v>
      </c>
      <c r="J50" s="77">
        <v>199863203</v>
      </c>
      <c r="K50" s="78">
        <v>27570486</v>
      </c>
      <c r="L50" s="78">
        <f t="shared" si="2"/>
        <v>227433689</v>
      </c>
      <c r="M50" s="95">
        <f t="shared" si="3"/>
        <v>0.36334784523612601</v>
      </c>
      <c r="N50" s="77">
        <v>127112599</v>
      </c>
      <c r="O50" s="78">
        <v>39334239</v>
      </c>
      <c r="P50" s="78">
        <f t="shared" si="4"/>
        <v>166446838</v>
      </c>
      <c r="Q50" s="95">
        <f t="shared" si="5"/>
        <v>0.26591531008260849</v>
      </c>
      <c r="R50" s="77">
        <v>88014696</v>
      </c>
      <c r="S50" s="78">
        <v>23083708</v>
      </c>
      <c r="T50" s="78">
        <f t="shared" si="6"/>
        <v>111098404</v>
      </c>
      <c r="U50" s="95">
        <f t="shared" si="7"/>
        <v>0.16440731465901834</v>
      </c>
      <c r="V50" s="77">
        <v>0</v>
      </c>
      <c r="W50" s="78">
        <v>0</v>
      </c>
      <c r="X50" s="78">
        <f t="shared" si="8"/>
        <v>0</v>
      </c>
      <c r="Y50" s="95">
        <f t="shared" si="9"/>
        <v>0</v>
      </c>
      <c r="Z50" s="77">
        <f t="shared" si="10"/>
        <v>414990498</v>
      </c>
      <c r="AA50" s="78">
        <f t="shared" si="11"/>
        <v>89988433</v>
      </c>
      <c r="AB50" s="78">
        <f t="shared" si="12"/>
        <v>504978931</v>
      </c>
      <c r="AC50" s="95">
        <f t="shared" si="13"/>
        <v>0.74728553260847652</v>
      </c>
      <c r="AD50" s="77">
        <v>88416540</v>
      </c>
      <c r="AE50" s="78">
        <v>35392108</v>
      </c>
      <c r="AF50" s="78">
        <f t="shared" si="14"/>
        <v>123808648</v>
      </c>
      <c r="AG50" s="78">
        <v>663525218</v>
      </c>
      <c r="AH50" s="78">
        <v>691201889</v>
      </c>
      <c r="AI50" s="79">
        <v>481157045</v>
      </c>
      <c r="AJ50" s="114">
        <f t="shared" si="15"/>
        <v>0.69611650757511168</v>
      </c>
      <c r="AK50" s="115">
        <f t="shared" si="16"/>
        <v>-0.10266038928072296</v>
      </c>
    </row>
    <row r="51" spans="1:37" ht="13" x14ac:dyDescent="0.3">
      <c r="A51" s="55" t="s">
        <v>101</v>
      </c>
      <c r="B51" s="56" t="s">
        <v>176</v>
      </c>
      <c r="C51" s="57" t="s">
        <v>177</v>
      </c>
      <c r="D51" s="77">
        <v>534005916</v>
      </c>
      <c r="E51" s="78">
        <v>165872427</v>
      </c>
      <c r="F51" s="79">
        <f t="shared" si="0"/>
        <v>699878343</v>
      </c>
      <c r="G51" s="77">
        <v>543140087</v>
      </c>
      <c r="H51" s="78">
        <v>180261588</v>
      </c>
      <c r="I51" s="79">
        <f t="shared" si="1"/>
        <v>723401675</v>
      </c>
      <c r="J51" s="77">
        <v>226548843</v>
      </c>
      <c r="K51" s="78">
        <v>28109360</v>
      </c>
      <c r="L51" s="78">
        <f t="shared" si="2"/>
        <v>254658203</v>
      </c>
      <c r="M51" s="95">
        <f t="shared" si="3"/>
        <v>0.36386067028223501</v>
      </c>
      <c r="N51" s="77">
        <v>159370034</v>
      </c>
      <c r="O51" s="78">
        <v>30228067</v>
      </c>
      <c r="P51" s="78">
        <f t="shared" si="4"/>
        <v>189598101</v>
      </c>
      <c r="Q51" s="95">
        <f t="shared" si="5"/>
        <v>0.270901511521696</v>
      </c>
      <c r="R51" s="77">
        <v>120915830</v>
      </c>
      <c r="S51" s="78">
        <v>22481555</v>
      </c>
      <c r="T51" s="78">
        <f t="shared" si="6"/>
        <v>143397385</v>
      </c>
      <c r="U51" s="95">
        <f t="shared" si="7"/>
        <v>0.19822650396821379</v>
      </c>
      <c r="V51" s="77">
        <v>0</v>
      </c>
      <c r="W51" s="78">
        <v>0</v>
      </c>
      <c r="X51" s="78">
        <f t="shared" si="8"/>
        <v>0</v>
      </c>
      <c r="Y51" s="95">
        <f t="shared" si="9"/>
        <v>0</v>
      </c>
      <c r="Z51" s="77">
        <f t="shared" si="10"/>
        <v>506834707</v>
      </c>
      <c r="AA51" s="78">
        <f t="shared" si="11"/>
        <v>80818982</v>
      </c>
      <c r="AB51" s="78">
        <f t="shared" si="12"/>
        <v>587653689</v>
      </c>
      <c r="AC51" s="95">
        <f t="shared" si="13"/>
        <v>0.81234770295493164</v>
      </c>
      <c r="AD51" s="77">
        <v>120061441</v>
      </c>
      <c r="AE51" s="78">
        <v>28664227</v>
      </c>
      <c r="AF51" s="78">
        <f t="shared" si="14"/>
        <v>148725668</v>
      </c>
      <c r="AG51" s="78">
        <v>638338700</v>
      </c>
      <c r="AH51" s="78">
        <v>683173556</v>
      </c>
      <c r="AI51" s="79">
        <v>551387109</v>
      </c>
      <c r="AJ51" s="114">
        <f t="shared" si="15"/>
        <v>0.80709668012969749</v>
      </c>
      <c r="AK51" s="115">
        <f t="shared" si="16"/>
        <v>-3.5826250247536273E-2</v>
      </c>
    </row>
    <row r="52" spans="1:37" ht="13" x14ac:dyDescent="0.3">
      <c r="A52" s="55" t="s">
        <v>101</v>
      </c>
      <c r="B52" s="56" t="s">
        <v>178</v>
      </c>
      <c r="C52" s="57" t="s">
        <v>179</v>
      </c>
      <c r="D52" s="77">
        <v>321992972</v>
      </c>
      <c r="E52" s="78">
        <v>68269693</v>
      </c>
      <c r="F52" s="79">
        <f t="shared" si="0"/>
        <v>390262665</v>
      </c>
      <c r="G52" s="77">
        <v>328262455</v>
      </c>
      <c r="H52" s="78">
        <v>96558167</v>
      </c>
      <c r="I52" s="79">
        <f t="shared" si="1"/>
        <v>424820622</v>
      </c>
      <c r="J52" s="77">
        <v>92188175</v>
      </c>
      <c r="K52" s="78">
        <v>4454131</v>
      </c>
      <c r="L52" s="78">
        <f t="shared" si="2"/>
        <v>96642306</v>
      </c>
      <c r="M52" s="95">
        <f t="shared" si="3"/>
        <v>0.24763400311428715</v>
      </c>
      <c r="N52" s="77">
        <v>58211588</v>
      </c>
      <c r="O52" s="78">
        <v>23140916</v>
      </c>
      <c r="P52" s="78">
        <f t="shared" si="4"/>
        <v>81352504</v>
      </c>
      <c r="Q52" s="95">
        <f t="shared" si="5"/>
        <v>0.20845576914204694</v>
      </c>
      <c r="R52" s="77">
        <v>45338870</v>
      </c>
      <c r="S52" s="78">
        <v>13978129</v>
      </c>
      <c r="T52" s="78">
        <f t="shared" si="6"/>
        <v>59316999</v>
      </c>
      <c r="U52" s="95">
        <f t="shared" si="7"/>
        <v>0.13962834177103578</v>
      </c>
      <c r="V52" s="77">
        <v>0</v>
      </c>
      <c r="W52" s="78">
        <v>0</v>
      </c>
      <c r="X52" s="78">
        <f t="shared" si="8"/>
        <v>0</v>
      </c>
      <c r="Y52" s="95">
        <f t="shared" si="9"/>
        <v>0</v>
      </c>
      <c r="Z52" s="77">
        <f t="shared" si="10"/>
        <v>195738633</v>
      </c>
      <c r="AA52" s="78">
        <f t="shared" si="11"/>
        <v>41573176</v>
      </c>
      <c r="AB52" s="78">
        <f t="shared" si="12"/>
        <v>237311809</v>
      </c>
      <c r="AC52" s="95">
        <f t="shared" si="13"/>
        <v>0.55861650002480345</v>
      </c>
      <c r="AD52" s="77">
        <v>49861506</v>
      </c>
      <c r="AE52" s="78">
        <v>12169471</v>
      </c>
      <c r="AF52" s="78">
        <f t="shared" si="14"/>
        <v>62030977</v>
      </c>
      <c r="AG52" s="78">
        <v>391863178</v>
      </c>
      <c r="AH52" s="78">
        <v>444960197</v>
      </c>
      <c r="AI52" s="79">
        <v>-442793564</v>
      </c>
      <c r="AJ52" s="114">
        <f t="shared" si="15"/>
        <v>-0.99513072626583721</v>
      </c>
      <c r="AK52" s="115">
        <f t="shared" si="16"/>
        <v>-4.3751978950774872E-2</v>
      </c>
    </row>
    <row r="53" spans="1:37" ht="13" x14ac:dyDescent="0.3">
      <c r="A53" s="55" t="s">
        <v>116</v>
      </c>
      <c r="B53" s="56" t="s">
        <v>180</v>
      </c>
      <c r="C53" s="57" t="s">
        <v>181</v>
      </c>
      <c r="D53" s="77">
        <v>1138659354</v>
      </c>
      <c r="E53" s="78">
        <v>592469475</v>
      </c>
      <c r="F53" s="79">
        <f t="shared" si="0"/>
        <v>1731128829</v>
      </c>
      <c r="G53" s="77">
        <v>1182916060</v>
      </c>
      <c r="H53" s="78">
        <v>596650049</v>
      </c>
      <c r="I53" s="79">
        <f t="shared" si="1"/>
        <v>1779566109</v>
      </c>
      <c r="J53" s="77">
        <v>396965227</v>
      </c>
      <c r="K53" s="78">
        <v>158505858</v>
      </c>
      <c r="L53" s="78">
        <f t="shared" si="2"/>
        <v>555471085</v>
      </c>
      <c r="M53" s="95">
        <f t="shared" si="3"/>
        <v>0.32087218218234642</v>
      </c>
      <c r="N53" s="77">
        <v>327015550</v>
      </c>
      <c r="O53" s="78">
        <v>150466662</v>
      </c>
      <c r="P53" s="78">
        <f t="shared" si="4"/>
        <v>477482212</v>
      </c>
      <c r="Q53" s="95">
        <f t="shared" si="5"/>
        <v>0.27582130457374526</v>
      </c>
      <c r="R53" s="77">
        <v>257822335</v>
      </c>
      <c r="S53" s="78">
        <v>116541209</v>
      </c>
      <c r="T53" s="78">
        <f t="shared" si="6"/>
        <v>374363544</v>
      </c>
      <c r="U53" s="95">
        <f t="shared" si="7"/>
        <v>0.21036787681372954</v>
      </c>
      <c r="V53" s="77">
        <v>0</v>
      </c>
      <c r="W53" s="78">
        <v>0</v>
      </c>
      <c r="X53" s="78">
        <f t="shared" si="8"/>
        <v>0</v>
      </c>
      <c r="Y53" s="95">
        <f t="shared" si="9"/>
        <v>0</v>
      </c>
      <c r="Z53" s="77">
        <f t="shared" si="10"/>
        <v>981803112</v>
      </c>
      <c r="AA53" s="78">
        <f t="shared" si="11"/>
        <v>425513729</v>
      </c>
      <c r="AB53" s="78">
        <f t="shared" si="12"/>
        <v>1407316841</v>
      </c>
      <c r="AC53" s="95">
        <f t="shared" si="13"/>
        <v>0.7908202082983139</v>
      </c>
      <c r="AD53" s="77">
        <v>243620749</v>
      </c>
      <c r="AE53" s="78">
        <v>74429301</v>
      </c>
      <c r="AF53" s="78">
        <f t="shared" si="14"/>
        <v>318050050</v>
      </c>
      <c r="AG53" s="78">
        <v>1697875819</v>
      </c>
      <c r="AH53" s="78">
        <v>1714269820</v>
      </c>
      <c r="AI53" s="79">
        <v>1239212361</v>
      </c>
      <c r="AJ53" s="114">
        <f t="shared" si="15"/>
        <v>0.72288057955777352</v>
      </c>
      <c r="AK53" s="115">
        <f t="shared" si="16"/>
        <v>0.17705859187885675</v>
      </c>
    </row>
    <row r="54" spans="1:37" ht="14" x14ac:dyDescent="0.3">
      <c r="A54" s="58" t="s">
        <v>0</v>
      </c>
      <c r="B54" s="59" t="s">
        <v>182</v>
      </c>
      <c r="C54" s="60" t="s">
        <v>0</v>
      </c>
      <c r="D54" s="80">
        <f>SUM(D49:D53)</f>
        <v>3000204308</v>
      </c>
      <c r="E54" s="81">
        <f>SUM(E49:E53)</f>
        <v>1204979545</v>
      </c>
      <c r="F54" s="82">
        <f t="shared" si="0"/>
        <v>4205183853</v>
      </c>
      <c r="G54" s="80">
        <f>SUM(G49:G53)</f>
        <v>3137096039</v>
      </c>
      <c r="H54" s="81">
        <f>SUM(H49:H53)</f>
        <v>1272695748</v>
      </c>
      <c r="I54" s="82">
        <f t="shared" si="1"/>
        <v>4409791787</v>
      </c>
      <c r="J54" s="80">
        <f>SUM(J49:J53)</f>
        <v>1145570854</v>
      </c>
      <c r="K54" s="81">
        <f>SUM(K49:K53)</f>
        <v>256636293</v>
      </c>
      <c r="L54" s="81">
        <f t="shared" si="2"/>
        <v>1402207147</v>
      </c>
      <c r="M54" s="96">
        <f t="shared" si="3"/>
        <v>0.33344728697168807</v>
      </c>
      <c r="N54" s="80">
        <f>SUM(N49:N53)</f>
        <v>836358406</v>
      </c>
      <c r="O54" s="81">
        <f>SUM(O49:O53)</f>
        <v>283827981</v>
      </c>
      <c r="P54" s="81">
        <f t="shared" si="4"/>
        <v>1120186387</v>
      </c>
      <c r="Q54" s="96">
        <f t="shared" si="5"/>
        <v>0.26638226202663012</v>
      </c>
      <c r="R54" s="80">
        <f>SUM(R49:R53)</f>
        <v>642274566</v>
      </c>
      <c r="S54" s="81">
        <f>SUM(S49:S53)</f>
        <v>193627170</v>
      </c>
      <c r="T54" s="81">
        <f t="shared" si="6"/>
        <v>835901736</v>
      </c>
      <c r="U54" s="96">
        <f t="shared" si="7"/>
        <v>0.18955582856864711</v>
      </c>
      <c r="V54" s="80">
        <f>SUM(V49:V53)</f>
        <v>0</v>
      </c>
      <c r="W54" s="81">
        <f>SUM(W49:W53)</f>
        <v>0</v>
      </c>
      <c r="X54" s="81">
        <f t="shared" si="8"/>
        <v>0</v>
      </c>
      <c r="Y54" s="96">
        <f t="shared" si="9"/>
        <v>0</v>
      </c>
      <c r="Z54" s="80">
        <f t="shared" si="10"/>
        <v>2624203826</v>
      </c>
      <c r="AA54" s="81">
        <f t="shared" si="11"/>
        <v>734091444</v>
      </c>
      <c r="AB54" s="81">
        <f t="shared" si="12"/>
        <v>3358295270</v>
      </c>
      <c r="AC54" s="96">
        <f t="shared" si="13"/>
        <v>0.76155415770427171</v>
      </c>
      <c r="AD54" s="80">
        <f>SUM(AD49:AD53)</f>
        <v>625740255</v>
      </c>
      <c r="AE54" s="81">
        <f>SUM(AE49:AE53)</f>
        <v>166856001</v>
      </c>
      <c r="AF54" s="81">
        <f t="shared" si="14"/>
        <v>792596256</v>
      </c>
      <c r="AG54" s="81">
        <f>SUM(AG49:AG53)</f>
        <v>4159054431</v>
      </c>
      <c r="AH54" s="81">
        <f>SUM(AH49:AH53)</f>
        <v>4303405727</v>
      </c>
      <c r="AI54" s="82">
        <f>SUM(AI49:AI53)</f>
        <v>2414022918</v>
      </c>
      <c r="AJ54" s="116">
        <f t="shared" si="15"/>
        <v>0.56095638458028196</v>
      </c>
      <c r="AK54" s="117">
        <f t="shared" si="16"/>
        <v>5.4637502602586041E-2</v>
      </c>
    </row>
    <row r="55" spans="1:37" ht="14" x14ac:dyDescent="0.3">
      <c r="A55" s="61" t="s">
        <v>0</v>
      </c>
      <c r="B55" s="62" t="s">
        <v>183</v>
      </c>
      <c r="C55" s="63" t="s">
        <v>0</v>
      </c>
      <c r="D55" s="83">
        <f>SUM(D9:D10,D12:D19,D21:D27,D29:D35,D37:D40,D42:D47,D49:D53)</f>
        <v>54874201469</v>
      </c>
      <c r="E55" s="84">
        <f>SUM(E9:E10,E12:E19,E21:E27,E29:E35,E37:E40,E42:E47,E49:E53)</f>
        <v>10164897691</v>
      </c>
      <c r="F55" s="85">
        <f t="shared" si="0"/>
        <v>65039099160</v>
      </c>
      <c r="G55" s="83">
        <f>SUM(G9:G10,G12:G19,G21:G27,G29:G35,G37:G40,G42:G47,G49:G53)</f>
        <v>54753483679</v>
      </c>
      <c r="H55" s="84">
        <f>SUM(H9:H10,H12:H19,H21:H27,H29:H35,H37:H40,H42:H47,H49:H53)</f>
        <v>11134580276</v>
      </c>
      <c r="I55" s="85">
        <f t="shared" si="1"/>
        <v>65888063955</v>
      </c>
      <c r="J55" s="83">
        <f>SUM(J9:J10,J12:J19,J21:J27,J29:J35,J37:J40,J42:J47,J49:J53)</f>
        <v>18941551727</v>
      </c>
      <c r="K55" s="84">
        <f>SUM(K9:K10,K12:K19,K21:K27,K29:K35,K37:K40,K42:K47,K49:K53)</f>
        <v>1629446859</v>
      </c>
      <c r="L55" s="84">
        <f t="shared" si="2"/>
        <v>20570998586</v>
      </c>
      <c r="M55" s="97">
        <f t="shared" si="3"/>
        <v>0.31628664682753582</v>
      </c>
      <c r="N55" s="83">
        <f>SUM(N9:N10,N12:N19,N21:N27,N29:N35,N37:N40,N42:N47,N49:N53)</f>
        <v>9226598004</v>
      </c>
      <c r="O55" s="84">
        <f>SUM(O9:O10,O12:O19,O21:O27,O29:O35,O37:O40,O42:O47,O49:O53)</f>
        <v>2143606670</v>
      </c>
      <c r="P55" s="84">
        <f t="shared" si="4"/>
        <v>11370204674</v>
      </c>
      <c r="Q55" s="97">
        <f t="shared" si="5"/>
        <v>0.17482106641773482</v>
      </c>
      <c r="R55" s="83">
        <f>SUM(R9:R10,R12:R19,R21:R27,R29:R35,R37:R40,R42:R47,R49:R53)</f>
        <v>7941466144</v>
      </c>
      <c r="S55" s="84">
        <f>SUM(S9:S10,S12:S19,S21:S27,S29:S35,S37:S40,S42:S47,S49:S53)</f>
        <v>1276574301</v>
      </c>
      <c r="T55" s="84">
        <f t="shared" si="6"/>
        <v>9218040445</v>
      </c>
      <c r="U55" s="97">
        <f t="shared" si="7"/>
        <v>0.13990455769493707</v>
      </c>
      <c r="V55" s="83">
        <f>SUM(V9:V10,V12:V19,V21:V27,V29:V35,V37:V40,V42:V47,V49:V53)</f>
        <v>0</v>
      </c>
      <c r="W55" s="84">
        <f>SUM(W9:W10,W12:W19,W21:W27,W29:W35,W37:W40,W42:W47,W49:W53)</f>
        <v>0</v>
      </c>
      <c r="X55" s="84">
        <f t="shared" si="8"/>
        <v>0</v>
      </c>
      <c r="Y55" s="97">
        <f t="shared" si="9"/>
        <v>0</v>
      </c>
      <c r="Z55" s="83">
        <f t="shared" si="10"/>
        <v>36109615875</v>
      </c>
      <c r="AA55" s="84">
        <f t="shared" si="11"/>
        <v>5049627830</v>
      </c>
      <c r="AB55" s="84">
        <f t="shared" si="12"/>
        <v>41159243705</v>
      </c>
      <c r="AC55" s="97">
        <f t="shared" si="13"/>
        <v>0.62468436973820929</v>
      </c>
      <c r="AD55" s="83">
        <f>SUM(AD9:AD10,AD12:AD19,AD21:AD27,AD29:AD35,AD37:AD40,AD42:AD47,AD49:AD53)</f>
        <v>11036966229</v>
      </c>
      <c r="AE55" s="84">
        <f>SUM(AE9:AE10,AE12:AE19,AE21:AE27,AE29:AE35,AE37:AE40,AE42:AE47,AE49:AE53)</f>
        <v>1447087975</v>
      </c>
      <c r="AF55" s="84">
        <f t="shared" si="14"/>
        <v>12484054204</v>
      </c>
      <c r="AG55" s="84">
        <f>SUM(AG9:AG10,AG12:AG19,AG21:AG27,AG29:AG35,AG37:AG40,AG42:AG47,AG49:AG53)</f>
        <v>61570637661</v>
      </c>
      <c r="AH55" s="84">
        <f>SUM(AH9:AH10,AH12:AH19,AH21:AH27,AH29:AH35,AH37:AH40,AH42:AH47,AH49:AH53)</f>
        <v>62779390400</v>
      </c>
      <c r="AI55" s="85">
        <f>SUM(AI9:AI10,AI12:AI19,AI21:AI27,AI29:AI35,AI37:AI40,AI42:AI47,AI49:AI53)</f>
        <v>45571451240</v>
      </c>
      <c r="AJ55" s="118">
        <f t="shared" si="15"/>
        <v>0.72589827568634691</v>
      </c>
      <c r="AK55" s="119">
        <f t="shared" si="16"/>
        <v>-0.26161483326094026</v>
      </c>
    </row>
    <row r="56" spans="1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1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1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1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1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1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1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1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1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26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54</v>
      </c>
      <c r="C9" s="57" t="s">
        <v>55</v>
      </c>
      <c r="D9" s="77">
        <v>11640586868</v>
      </c>
      <c r="E9" s="78">
        <v>1343987464</v>
      </c>
      <c r="F9" s="79">
        <f>$D9       +$E9</f>
        <v>12984574332</v>
      </c>
      <c r="G9" s="77">
        <v>11630928880</v>
      </c>
      <c r="H9" s="78">
        <v>1417041824</v>
      </c>
      <c r="I9" s="79">
        <f>$G9       +$H9</f>
        <v>13047970704</v>
      </c>
      <c r="J9" s="77">
        <v>3230436845</v>
      </c>
      <c r="K9" s="78">
        <v>104526439</v>
      </c>
      <c r="L9" s="78">
        <f>$J9       +$K9</f>
        <v>3334963284</v>
      </c>
      <c r="M9" s="95">
        <f>IF(($F9       =0),0,($L9       /$F9       ))</f>
        <v>0.2568404014432038</v>
      </c>
      <c r="N9" s="77">
        <v>2572519387</v>
      </c>
      <c r="O9" s="78">
        <v>302537509</v>
      </c>
      <c r="P9" s="78">
        <f>$N9       +$O9</f>
        <v>2875056896</v>
      </c>
      <c r="Q9" s="95">
        <f>IF(($F9       =0),0,($P9       /$F9       ))</f>
        <v>0.22142095863046735</v>
      </c>
      <c r="R9" s="77">
        <v>2599389873</v>
      </c>
      <c r="S9" s="78">
        <v>194404164</v>
      </c>
      <c r="T9" s="78">
        <f>$R9       +$S9</f>
        <v>2793794037</v>
      </c>
      <c r="U9" s="95">
        <f>IF(($I9       =0),0,($T9       /$I9       ))</f>
        <v>0.2141171298111155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8402346105</v>
      </c>
      <c r="AA9" s="78">
        <f>$K9       +$O9       +$S9</f>
        <v>601468112</v>
      </c>
      <c r="AB9" s="78">
        <f>$Z9       +$AA9</f>
        <v>9003814217</v>
      </c>
      <c r="AC9" s="95">
        <f>IF(($I9       =0),0,($AB9       /$I9       ))</f>
        <v>0.69005475420325557</v>
      </c>
      <c r="AD9" s="77">
        <v>2636328987</v>
      </c>
      <c r="AE9" s="78">
        <v>110318465</v>
      </c>
      <c r="AF9" s="78">
        <f>$AD9       +$AE9</f>
        <v>2746647452</v>
      </c>
      <c r="AG9" s="78">
        <v>12000005710</v>
      </c>
      <c r="AH9" s="78">
        <v>12183180484</v>
      </c>
      <c r="AI9" s="79">
        <v>8531264259</v>
      </c>
      <c r="AJ9" s="114">
        <f>IF(($AH9       =0),0,($AI9       /$AH9       ))</f>
        <v>0.70024935362354601</v>
      </c>
      <c r="AK9" s="115">
        <f>IF(($AF9       =0),0,(($T9       /$AF9       )-1))</f>
        <v>1.7165138891658493E-2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11640586868</v>
      </c>
      <c r="E10" s="81">
        <f>E9</f>
        <v>1343987464</v>
      </c>
      <c r="F10" s="82">
        <f t="shared" ref="F10:F37" si="0">$D10      +$E10</f>
        <v>12984574332</v>
      </c>
      <c r="G10" s="80">
        <f>G9</f>
        <v>11630928880</v>
      </c>
      <c r="H10" s="81">
        <f>H9</f>
        <v>1417041824</v>
      </c>
      <c r="I10" s="82">
        <f t="shared" ref="I10:I37" si="1">$G10      +$H10</f>
        <v>13047970704</v>
      </c>
      <c r="J10" s="80">
        <f>J9</f>
        <v>3230436845</v>
      </c>
      <c r="K10" s="81">
        <f>K9</f>
        <v>104526439</v>
      </c>
      <c r="L10" s="81">
        <f t="shared" ref="L10:L37" si="2">$J10      +$K10</f>
        <v>3334963284</v>
      </c>
      <c r="M10" s="96">
        <f t="shared" ref="M10:M37" si="3">IF(($F10      =0),0,($L10      /$F10      ))</f>
        <v>0.2568404014432038</v>
      </c>
      <c r="N10" s="80">
        <f>N9</f>
        <v>2572519387</v>
      </c>
      <c r="O10" s="81">
        <f>O9</f>
        <v>302537509</v>
      </c>
      <c r="P10" s="81">
        <f t="shared" ref="P10:P37" si="4">$N10      +$O10</f>
        <v>2875056896</v>
      </c>
      <c r="Q10" s="96">
        <f t="shared" ref="Q10:Q37" si="5">IF(($F10      =0),0,($P10      /$F10      ))</f>
        <v>0.22142095863046735</v>
      </c>
      <c r="R10" s="80">
        <f>R9</f>
        <v>2599389873</v>
      </c>
      <c r="S10" s="81">
        <f>S9</f>
        <v>194404164</v>
      </c>
      <c r="T10" s="81">
        <f t="shared" ref="T10:T37" si="6">$R10      +$S10</f>
        <v>2793794037</v>
      </c>
      <c r="U10" s="96">
        <f t="shared" ref="U10:U37" si="7">IF(($I10      =0),0,($T10      /$I10      ))</f>
        <v>0.2141171298111155</v>
      </c>
      <c r="V10" s="80">
        <f>V9</f>
        <v>0</v>
      </c>
      <c r="W10" s="81">
        <f>W9</f>
        <v>0</v>
      </c>
      <c r="X10" s="81">
        <f t="shared" ref="X10:X37" si="8">$V10      +$W10</f>
        <v>0</v>
      </c>
      <c r="Y10" s="96">
        <f t="shared" ref="Y10:Y37" si="9">IF(($I10      =0),0,($X10      /$I10      ))</f>
        <v>0</v>
      </c>
      <c r="Z10" s="80">
        <f t="shared" ref="Z10:Z37" si="10">$J10      +$N10      +$R10</f>
        <v>8402346105</v>
      </c>
      <c r="AA10" s="81">
        <f t="shared" ref="AA10:AA37" si="11">$K10      +$O10      +$S10</f>
        <v>601468112</v>
      </c>
      <c r="AB10" s="81">
        <f t="shared" ref="AB10:AB37" si="12">$Z10      +$AA10</f>
        <v>9003814217</v>
      </c>
      <c r="AC10" s="96">
        <f t="shared" ref="AC10:AC37" si="13">IF(($I10      =0),0,($AB10      /$I10      ))</f>
        <v>0.69005475420325557</v>
      </c>
      <c r="AD10" s="80">
        <f>AD9</f>
        <v>2636328987</v>
      </c>
      <c r="AE10" s="81">
        <f>AE9</f>
        <v>110318465</v>
      </c>
      <c r="AF10" s="81">
        <f t="shared" ref="AF10:AF37" si="14">$AD10      +$AE10</f>
        <v>2746647452</v>
      </c>
      <c r="AG10" s="81">
        <f>AG9</f>
        <v>12000005710</v>
      </c>
      <c r="AH10" s="81">
        <f>AH9</f>
        <v>12183180484</v>
      </c>
      <c r="AI10" s="82">
        <f>AI9</f>
        <v>8531264259</v>
      </c>
      <c r="AJ10" s="116">
        <f t="shared" ref="AJ10:AJ37" si="15">IF(($AH10      =0),0,($AI10      /$AH10      ))</f>
        <v>0.70024935362354601</v>
      </c>
      <c r="AK10" s="117">
        <f t="shared" ref="AK10:AK37" si="16">IF(($AF10      =0),0,(($T10      /$AF10      )-1))</f>
        <v>1.7165138891658493E-2</v>
      </c>
    </row>
    <row r="11" spans="1:37" ht="13" x14ac:dyDescent="0.3">
      <c r="A11" s="55" t="s">
        <v>101</v>
      </c>
      <c r="B11" s="56" t="s">
        <v>184</v>
      </c>
      <c r="C11" s="57" t="s">
        <v>185</v>
      </c>
      <c r="D11" s="77">
        <v>249805269</v>
      </c>
      <c r="E11" s="78">
        <v>40044260</v>
      </c>
      <c r="F11" s="79">
        <f t="shared" si="0"/>
        <v>289849529</v>
      </c>
      <c r="G11" s="77">
        <v>253103718</v>
      </c>
      <c r="H11" s="78">
        <v>41020847</v>
      </c>
      <c r="I11" s="79">
        <f t="shared" si="1"/>
        <v>294124565</v>
      </c>
      <c r="J11" s="77">
        <v>77494363</v>
      </c>
      <c r="K11" s="78">
        <v>580584</v>
      </c>
      <c r="L11" s="78">
        <f t="shared" si="2"/>
        <v>78074947</v>
      </c>
      <c r="M11" s="95">
        <f t="shared" si="3"/>
        <v>0.2693637187176523</v>
      </c>
      <c r="N11" s="77">
        <v>62530092</v>
      </c>
      <c r="O11" s="78">
        <v>1066138</v>
      </c>
      <c r="P11" s="78">
        <f t="shared" si="4"/>
        <v>63596230</v>
      </c>
      <c r="Q11" s="95">
        <f t="shared" si="5"/>
        <v>0.219411189728033</v>
      </c>
      <c r="R11" s="77">
        <v>60440922</v>
      </c>
      <c r="S11" s="78">
        <v>497767</v>
      </c>
      <c r="T11" s="78">
        <f t="shared" si="6"/>
        <v>60938689</v>
      </c>
      <c r="U11" s="95">
        <f t="shared" si="7"/>
        <v>0.20718666936234992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200465377</v>
      </c>
      <c r="AA11" s="78">
        <f t="shared" si="11"/>
        <v>2144489</v>
      </c>
      <c r="AB11" s="78">
        <f t="shared" si="12"/>
        <v>202609866</v>
      </c>
      <c r="AC11" s="95">
        <f t="shared" si="13"/>
        <v>0.68885734178646385</v>
      </c>
      <c r="AD11" s="77">
        <v>53286231</v>
      </c>
      <c r="AE11" s="78">
        <v>836563</v>
      </c>
      <c r="AF11" s="78">
        <f t="shared" si="14"/>
        <v>54122794</v>
      </c>
      <c r="AG11" s="78">
        <v>287364704</v>
      </c>
      <c r="AH11" s="78">
        <v>282257993</v>
      </c>
      <c r="AI11" s="79">
        <v>158177229</v>
      </c>
      <c r="AJ11" s="114">
        <f t="shared" si="15"/>
        <v>0.56039946758921366</v>
      </c>
      <c r="AK11" s="115">
        <f t="shared" si="16"/>
        <v>0.12593390873353649</v>
      </c>
    </row>
    <row r="12" spans="1:37" ht="13" x14ac:dyDescent="0.3">
      <c r="A12" s="55" t="s">
        <v>101</v>
      </c>
      <c r="B12" s="56" t="s">
        <v>186</v>
      </c>
      <c r="C12" s="57" t="s">
        <v>187</v>
      </c>
      <c r="D12" s="77">
        <v>477931227</v>
      </c>
      <c r="E12" s="78">
        <v>50378251</v>
      </c>
      <c r="F12" s="79">
        <f t="shared" si="0"/>
        <v>528309478</v>
      </c>
      <c r="G12" s="77">
        <v>466282949</v>
      </c>
      <c r="H12" s="78">
        <v>56732101</v>
      </c>
      <c r="I12" s="79">
        <f t="shared" si="1"/>
        <v>523015050</v>
      </c>
      <c r="J12" s="77">
        <v>9710777</v>
      </c>
      <c r="K12" s="78">
        <v>3417667</v>
      </c>
      <c r="L12" s="78">
        <f t="shared" si="2"/>
        <v>13128444</v>
      </c>
      <c r="M12" s="95">
        <f t="shared" si="3"/>
        <v>2.4849911929840485E-2</v>
      </c>
      <c r="N12" s="77">
        <v>80946526</v>
      </c>
      <c r="O12" s="78">
        <v>6260687</v>
      </c>
      <c r="P12" s="78">
        <f t="shared" si="4"/>
        <v>87207213</v>
      </c>
      <c r="Q12" s="95">
        <f t="shared" si="5"/>
        <v>0.165068424155737</v>
      </c>
      <c r="R12" s="77">
        <v>107856990</v>
      </c>
      <c r="S12" s="78">
        <v>3273272</v>
      </c>
      <c r="T12" s="78">
        <f t="shared" si="6"/>
        <v>111130262</v>
      </c>
      <c r="U12" s="95">
        <f t="shared" si="7"/>
        <v>0.21248004622429126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198514293</v>
      </c>
      <c r="AA12" s="78">
        <f t="shared" si="11"/>
        <v>12951626</v>
      </c>
      <c r="AB12" s="78">
        <f t="shared" si="12"/>
        <v>211465919</v>
      </c>
      <c r="AC12" s="95">
        <f t="shared" si="13"/>
        <v>0.40432090625308009</v>
      </c>
      <c r="AD12" s="77">
        <v>57933427</v>
      </c>
      <c r="AE12" s="78">
        <v>0</v>
      </c>
      <c r="AF12" s="78">
        <f t="shared" si="14"/>
        <v>57933427</v>
      </c>
      <c r="AG12" s="78">
        <v>451547978</v>
      </c>
      <c r="AH12" s="78">
        <v>451547978</v>
      </c>
      <c r="AI12" s="79">
        <v>57933427</v>
      </c>
      <c r="AJ12" s="114">
        <f t="shared" si="15"/>
        <v>0.12829960452175915</v>
      </c>
      <c r="AK12" s="115">
        <f t="shared" si="16"/>
        <v>0.91824077660726</v>
      </c>
    </row>
    <row r="13" spans="1:37" ht="13" x14ac:dyDescent="0.3">
      <c r="A13" s="55" t="s">
        <v>101</v>
      </c>
      <c r="B13" s="56" t="s">
        <v>188</v>
      </c>
      <c r="C13" s="57" t="s">
        <v>189</v>
      </c>
      <c r="D13" s="77">
        <v>259933248</v>
      </c>
      <c r="E13" s="78">
        <v>48221808</v>
      </c>
      <c r="F13" s="79">
        <f t="shared" si="0"/>
        <v>308155056</v>
      </c>
      <c r="G13" s="77">
        <v>259933248</v>
      </c>
      <c r="H13" s="78">
        <v>51401036</v>
      </c>
      <c r="I13" s="79">
        <f t="shared" si="1"/>
        <v>311334284</v>
      </c>
      <c r="J13" s="77">
        <v>12155412</v>
      </c>
      <c r="K13" s="78">
        <v>245</v>
      </c>
      <c r="L13" s="78">
        <f t="shared" si="2"/>
        <v>12155657</v>
      </c>
      <c r="M13" s="95">
        <f t="shared" si="3"/>
        <v>3.944656030566638E-2</v>
      </c>
      <c r="N13" s="77">
        <v>12127405</v>
      </c>
      <c r="O13" s="78">
        <v>0</v>
      </c>
      <c r="P13" s="78">
        <f t="shared" si="4"/>
        <v>12127405</v>
      </c>
      <c r="Q13" s="95">
        <f t="shared" si="5"/>
        <v>3.9354879187833286E-2</v>
      </c>
      <c r="R13" s="77">
        <v>13260105</v>
      </c>
      <c r="S13" s="78">
        <v>363303</v>
      </c>
      <c r="T13" s="78">
        <f t="shared" si="6"/>
        <v>13623408</v>
      </c>
      <c r="U13" s="95">
        <f t="shared" si="7"/>
        <v>4.3758136190359301E-2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37542922</v>
      </c>
      <c r="AA13" s="78">
        <f t="shared" si="11"/>
        <v>363548</v>
      </c>
      <c r="AB13" s="78">
        <f t="shared" si="12"/>
        <v>37906470</v>
      </c>
      <c r="AC13" s="95">
        <f t="shared" si="13"/>
        <v>0.12175488517673178</v>
      </c>
      <c r="AD13" s="77">
        <v>0</v>
      </c>
      <c r="AE13" s="78">
        <v>0</v>
      </c>
      <c r="AF13" s="78">
        <f t="shared" si="14"/>
        <v>0</v>
      </c>
      <c r="AG13" s="78">
        <v>318089748</v>
      </c>
      <c r="AH13" s="78">
        <v>318089748</v>
      </c>
      <c r="AI13" s="79">
        <v>69750012</v>
      </c>
      <c r="AJ13" s="114">
        <f t="shared" si="15"/>
        <v>0.21927777439718052</v>
      </c>
      <c r="AK13" s="115">
        <f t="shared" si="16"/>
        <v>0</v>
      </c>
    </row>
    <row r="14" spans="1:37" ht="13" x14ac:dyDescent="0.3">
      <c r="A14" s="55" t="s">
        <v>116</v>
      </c>
      <c r="B14" s="56" t="s">
        <v>190</v>
      </c>
      <c r="C14" s="57" t="s">
        <v>191</v>
      </c>
      <c r="D14" s="77">
        <v>66395999</v>
      </c>
      <c r="E14" s="78">
        <v>3914000</v>
      </c>
      <c r="F14" s="79">
        <f t="shared" si="0"/>
        <v>70309999</v>
      </c>
      <c r="G14" s="77">
        <v>71648499</v>
      </c>
      <c r="H14" s="78">
        <v>3914000</v>
      </c>
      <c r="I14" s="79">
        <f t="shared" si="1"/>
        <v>75562499</v>
      </c>
      <c r="J14" s="77">
        <v>25001860</v>
      </c>
      <c r="K14" s="78">
        <v>22191278</v>
      </c>
      <c r="L14" s="78">
        <f t="shared" si="2"/>
        <v>47193138</v>
      </c>
      <c r="M14" s="95">
        <f t="shared" si="3"/>
        <v>0.67121517097447259</v>
      </c>
      <c r="N14" s="77">
        <v>13545463</v>
      </c>
      <c r="O14" s="78">
        <v>-22096459</v>
      </c>
      <c r="P14" s="78">
        <f t="shared" si="4"/>
        <v>-8550996</v>
      </c>
      <c r="Q14" s="95">
        <f t="shared" si="5"/>
        <v>-0.12161849127604168</v>
      </c>
      <c r="R14" s="77">
        <v>19689423</v>
      </c>
      <c r="S14" s="78">
        <v>62165</v>
      </c>
      <c r="T14" s="78">
        <f t="shared" si="6"/>
        <v>19751588</v>
      </c>
      <c r="U14" s="95">
        <f t="shared" si="7"/>
        <v>0.26139405474136052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58236746</v>
      </c>
      <c r="AA14" s="78">
        <f t="shared" si="11"/>
        <v>156984</v>
      </c>
      <c r="AB14" s="78">
        <f t="shared" si="12"/>
        <v>58393730</v>
      </c>
      <c r="AC14" s="95">
        <f t="shared" si="13"/>
        <v>0.77278717317170786</v>
      </c>
      <c r="AD14" s="77">
        <v>19548157</v>
      </c>
      <c r="AE14" s="78">
        <v>96047</v>
      </c>
      <c r="AF14" s="78">
        <f t="shared" si="14"/>
        <v>19644204</v>
      </c>
      <c r="AG14" s="78">
        <v>64367999</v>
      </c>
      <c r="AH14" s="78">
        <v>65864466</v>
      </c>
      <c r="AI14" s="79">
        <v>59770853</v>
      </c>
      <c r="AJ14" s="114">
        <f t="shared" si="15"/>
        <v>0.90748254149665464</v>
      </c>
      <c r="AK14" s="115">
        <f t="shared" si="16"/>
        <v>5.4664469988197073E-3</v>
      </c>
    </row>
    <row r="15" spans="1:37" ht="14" x14ac:dyDescent="0.3">
      <c r="A15" s="58" t="s">
        <v>0</v>
      </c>
      <c r="B15" s="59" t="s">
        <v>192</v>
      </c>
      <c r="C15" s="60" t="s">
        <v>0</v>
      </c>
      <c r="D15" s="80">
        <f>SUM(D11:D14)</f>
        <v>1054065743</v>
      </c>
      <c r="E15" s="81">
        <f>SUM(E11:E14)</f>
        <v>142558319</v>
      </c>
      <c r="F15" s="82">
        <f t="shared" si="0"/>
        <v>1196624062</v>
      </c>
      <c r="G15" s="80">
        <f>SUM(G11:G14)</f>
        <v>1050968414</v>
      </c>
      <c r="H15" s="81">
        <f>SUM(H11:H14)</f>
        <v>153067984</v>
      </c>
      <c r="I15" s="82">
        <f t="shared" si="1"/>
        <v>1204036398</v>
      </c>
      <c r="J15" s="80">
        <f>SUM(J11:J14)</f>
        <v>124362412</v>
      </c>
      <c r="K15" s="81">
        <f>SUM(K11:K14)</f>
        <v>26189774</v>
      </c>
      <c r="L15" s="81">
        <f t="shared" si="2"/>
        <v>150552186</v>
      </c>
      <c r="M15" s="96">
        <f t="shared" si="3"/>
        <v>0.12581410551645753</v>
      </c>
      <c r="N15" s="80">
        <f>SUM(N11:N14)</f>
        <v>169149486</v>
      </c>
      <c r="O15" s="81">
        <f>SUM(O11:O14)</f>
        <v>-14769634</v>
      </c>
      <c r="P15" s="81">
        <f t="shared" si="4"/>
        <v>154379852</v>
      </c>
      <c r="Q15" s="96">
        <f t="shared" si="5"/>
        <v>0.1290128260850566</v>
      </c>
      <c r="R15" s="80">
        <f>SUM(R11:R14)</f>
        <v>201247440</v>
      </c>
      <c r="S15" s="81">
        <f>SUM(S11:S14)</f>
        <v>4196507</v>
      </c>
      <c r="T15" s="81">
        <f t="shared" si="6"/>
        <v>205443947</v>
      </c>
      <c r="U15" s="96">
        <f t="shared" si="7"/>
        <v>0.17062934919680062</v>
      </c>
      <c r="V15" s="80">
        <f>SUM(V11:V14)</f>
        <v>0</v>
      </c>
      <c r="W15" s="81">
        <f>SUM(W11:W14)</f>
        <v>0</v>
      </c>
      <c r="X15" s="81">
        <f t="shared" si="8"/>
        <v>0</v>
      </c>
      <c r="Y15" s="96">
        <f t="shared" si="9"/>
        <v>0</v>
      </c>
      <c r="Z15" s="80">
        <f t="shared" si="10"/>
        <v>494759338</v>
      </c>
      <c r="AA15" s="81">
        <f t="shared" si="11"/>
        <v>15616647</v>
      </c>
      <c r="AB15" s="81">
        <f t="shared" si="12"/>
        <v>510375985</v>
      </c>
      <c r="AC15" s="96">
        <f t="shared" si="13"/>
        <v>0.42388750526792629</v>
      </c>
      <c r="AD15" s="80">
        <f>SUM(AD11:AD14)</f>
        <v>130767815</v>
      </c>
      <c r="AE15" s="81">
        <f>SUM(AE11:AE14)</f>
        <v>932610</v>
      </c>
      <c r="AF15" s="81">
        <f t="shared" si="14"/>
        <v>131700425</v>
      </c>
      <c r="AG15" s="81">
        <f>SUM(AG11:AG14)</f>
        <v>1121370429</v>
      </c>
      <c r="AH15" s="81">
        <f>SUM(AH11:AH14)</f>
        <v>1117760185</v>
      </c>
      <c r="AI15" s="82">
        <f>SUM(AI11:AI14)</f>
        <v>345631521</v>
      </c>
      <c r="AJ15" s="116">
        <f t="shared" si="15"/>
        <v>0.30921795715956729</v>
      </c>
      <c r="AK15" s="117">
        <f t="shared" si="16"/>
        <v>0.55993381949982313</v>
      </c>
    </row>
    <row r="16" spans="1:37" ht="13" x14ac:dyDescent="0.3">
      <c r="A16" s="55" t="s">
        <v>101</v>
      </c>
      <c r="B16" s="56" t="s">
        <v>193</v>
      </c>
      <c r="C16" s="57" t="s">
        <v>194</v>
      </c>
      <c r="D16" s="77">
        <v>450903245</v>
      </c>
      <c r="E16" s="78">
        <v>65296741</v>
      </c>
      <c r="F16" s="79">
        <f t="shared" si="0"/>
        <v>516199986</v>
      </c>
      <c r="G16" s="77">
        <v>451713245</v>
      </c>
      <c r="H16" s="78">
        <v>50795900</v>
      </c>
      <c r="I16" s="79">
        <f t="shared" si="1"/>
        <v>502509145</v>
      </c>
      <c r="J16" s="77">
        <v>84047721</v>
      </c>
      <c r="K16" s="78">
        <v>-1641930561</v>
      </c>
      <c r="L16" s="78">
        <f t="shared" si="2"/>
        <v>-1557882840</v>
      </c>
      <c r="M16" s="95">
        <f t="shared" si="3"/>
        <v>-3.0179831116849352</v>
      </c>
      <c r="N16" s="77">
        <v>84569285</v>
      </c>
      <c r="O16" s="78">
        <v>3569171</v>
      </c>
      <c r="P16" s="78">
        <f t="shared" si="4"/>
        <v>88138456</v>
      </c>
      <c r="Q16" s="95">
        <f t="shared" si="5"/>
        <v>0.17074478572341534</v>
      </c>
      <c r="R16" s="77">
        <v>85644977</v>
      </c>
      <c r="S16" s="78">
        <v>4107748</v>
      </c>
      <c r="T16" s="78">
        <f t="shared" si="6"/>
        <v>89752725</v>
      </c>
      <c r="U16" s="95">
        <f t="shared" si="7"/>
        <v>0.1786091375511186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254261983</v>
      </c>
      <c r="AA16" s="78">
        <f t="shared" si="11"/>
        <v>-1634253642</v>
      </c>
      <c r="AB16" s="78">
        <f t="shared" si="12"/>
        <v>-1379991659</v>
      </c>
      <c r="AC16" s="95">
        <f t="shared" si="13"/>
        <v>-2.7462020795661339</v>
      </c>
      <c r="AD16" s="77">
        <v>86639542</v>
      </c>
      <c r="AE16" s="78">
        <v>2076898</v>
      </c>
      <c r="AF16" s="78">
        <f t="shared" si="14"/>
        <v>88716440</v>
      </c>
      <c r="AG16" s="78">
        <v>500845177</v>
      </c>
      <c r="AH16" s="78">
        <v>427185999</v>
      </c>
      <c r="AI16" s="79">
        <v>163875691</v>
      </c>
      <c r="AJ16" s="114">
        <f t="shared" si="15"/>
        <v>0.38361671820616011</v>
      </c>
      <c r="AK16" s="115">
        <f t="shared" si="16"/>
        <v>1.1680867717415166E-2</v>
      </c>
    </row>
    <row r="17" spans="1:37" ht="13" x14ac:dyDescent="0.3">
      <c r="A17" s="55" t="s">
        <v>101</v>
      </c>
      <c r="B17" s="56" t="s">
        <v>195</v>
      </c>
      <c r="C17" s="57" t="s">
        <v>196</v>
      </c>
      <c r="D17" s="77">
        <v>307279984</v>
      </c>
      <c r="E17" s="78">
        <v>42079866</v>
      </c>
      <c r="F17" s="79">
        <f t="shared" si="0"/>
        <v>349359850</v>
      </c>
      <c r="G17" s="77">
        <v>306216689</v>
      </c>
      <c r="H17" s="78">
        <v>42079866</v>
      </c>
      <c r="I17" s="79">
        <f t="shared" si="1"/>
        <v>348296555</v>
      </c>
      <c r="J17" s="77">
        <v>79162627</v>
      </c>
      <c r="K17" s="78">
        <v>3646427</v>
      </c>
      <c r="L17" s="78">
        <f t="shared" si="2"/>
        <v>82809054</v>
      </c>
      <c r="M17" s="95">
        <f t="shared" si="3"/>
        <v>0.23703082652457058</v>
      </c>
      <c r="N17" s="77">
        <v>54081768</v>
      </c>
      <c r="O17" s="78">
        <v>12503339</v>
      </c>
      <c r="P17" s="78">
        <f t="shared" si="4"/>
        <v>66585107</v>
      </c>
      <c r="Q17" s="95">
        <f t="shared" si="5"/>
        <v>0.19059175517736227</v>
      </c>
      <c r="R17" s="77">
        <v>69780860</v>
      </c>
      <c r="S17" s="78">
        <v>8309768</v>
      </c>
      <c r="T17" s="78">
        <f t="shared" si="6"/>
        <v>78090628</v>
      </c>
      <c r="U17" s="95">
        <f t="shared" si="7"/>
        <v>0.22420729369545445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203025255</v>
      </c>
      <c r="AA17" s="78">
        <f t="shared" si="11"/>
        <v>24459534</v>
      </c>
      <c r="AB17" s="78">
        <f t="shared" si="12"/>
        <v>227484789</v>
      </c>
      <c r="AC17" s="95">
        <f t="shared" si="13"/>
        <v>0.65313534037108123</v>
      </c>
      <c r="AD17" s="77">
        <v>29865154</v>
      </c>
      <c r="AE17" s="78">
        <v>42157562</v>
      </c>
      <c r="AF17" s="78">
        <f t="shared" si="14"/>
        <v>72022716</v>
      </c>
      <c r="AG17" s="78">
        <v>353457621</v>
      </c>
      <c r="AH17" s="78">
        <v>353457621</v>
      </c>
      <c r="AI17" s="79">
        <v>228226725</v>
      </c>
      <c r="AJ17" s="114">
        <f t="shared" si="15"/>
        <v>0.6456975644047579</v>
      </c>
      <c r="AK17" s="115">
        <f t="shared" si="16"/>
        <v>8.4249974688541229E-2</v>
      </c>
    </row>
    <row r="18" spans="1:37" ht="13" x14ac:dyDescent="0.3">
      <c r="A18" s="55" t="s">
        <v>101</v>
      </c>
      <c r="B18" s="56" t="s">
        <v>197</v>
      </c>
      <c r="C18" s="57" t="s">
        <v>198</v>
      </c>
      <c r="D18" s="77">
        <v>332859947</v>
      </c>
      <c r="E18" s="78">
        <v>41201000</v>
      </c>
      <c r="F18" s="79">
        <f t="shared" si="0"/>
        <v>374060947</v>
      </c>
      <c r="G18" s="77">
        <v>311475447</v>
      </c>
      <c r="H18" s="78">
        <v>45915000</v>
      </c>
      <c r="I18" s="79">
        <f t="shared" si="1"/>
        <v>357390447</v>
      </c>
      <c r="J18" s="77">
        <v>94244271</v>
      </c>
      <c r="K18" s="78">
        <v>9762365</v>
      </c>
      <c r="L18" s="78">
        <f t="shared" si="2"/>
        <v>104006636</v>
      </c>
      <c r="M18" s="95">
        <f t="shared" si="3"/>
        <v>0.2780472990675501</v>
      </c>
      <c r="N18" s="77">
        <v>67488971</v>
      </c>
      <c r="O18" s="78">
        <v>11402574</v>
      </c>
      <c r="P18" s="78">
        <f t="shared" si="4"/>
        <v>78891545</v>
      </c>
      <c r="Q18" s="95">
        <f t="shared" si="5"/>
        <v>0.2109055907405378</v>
      </c>
      <c r="R18" s="77">
        <v>54127005</v>
      </c>
      <c r="S18" s="78">
        <v>7797453</v>
      </c>
      <c r="T18" s="78">
        <f t="shared" si="6"/>
        <v>61924458</v>
      </c>
      <c r="U18" s="95">
        <f t="shared" si="7"/>
        <v>0.17326836382954577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215860247</v>
      </c>
      <c r="AA18" s="78">
        <f t="shared" si="11"/>
        <v>28962392</v>
      </c>
      <c r="AB18" s="78">
        <f t="shared" si="12"/>
        <v>244822639</v>
      </c>
      <c r="AC18" s="95">
        <f t="shared" si="13"/>
        <v>0.68502849210180483</v>
      </c>
      <c r="AD18" s="77">
        <v>55260236</v>
      </c>
      <c r="AE18" s="78">
        <v>19243282</v>
      </c>
      <c r="AF18" s="78">
        <f t="shared" si="14"/>
        <v>74503518</v>
      </c>
      <c r="AG18" s="78">
        <v>333845779</v>
      </c>
      <c r="AH18" s="78">
        <v>311089603</v>
      </c>
      <c r="AI18" s="79">
        <v>248953418</v>
      </c>
      <c r="AJ18" s="114">
        <f t="shared" si="15"/>
        <v>0.80026273973547102</v>
      </c>
      <c r="AK18" s="115">
        <f t="shared" si="16"/>
        <v>-0.16883847015116793</v>
      </c>
    </row>
    <row r="19" spans="1:37" ht="13" x14ac:dyDescent="0.3">
      <c r="A19" s="55" t="s">
        <v>101</v>
      </c>
      <c r="B19" s="56" t="s">
        <v>61</v>
      </c>
      <c r="C19" s="57" t="s">
        <v>62</v>
      </c>
      <c r="D19" s="77">
        <v>4536590380</v>
      </c>
      <c r="E19" s="78">
        <v>140263000</v>
      </c>
      <c r="F19" s="79">
        <f t="shared" si="0"/>
        <v>4676853380</v>
      </c>
      <c r="G19" s="77">
        <v>4420848379</v>
      </c>
      <c r="H19" s="78">
        <v>188200408</v>
      </c>
      <c r="I19" s="79">
        <f t="shared" si="1"/>
        <v>4609048787</v>
      </c>
      <c r="J19" s="77">
        <v>1115570012</v>
      </c>
      <c r="K19" s="78">
        <v>59013224</v>
      </c>
      <c r="L19" s="78">
        <f t="shared" si="2"/>
        <v>1174583236</v>
      </c>
      <c r="M19" s="95">
        <f t="shared" si="3"/>
        <v>0.25114818459414695</v>
      </c>
      <c r="N19" s="77">
        <v>981165778</v>
      </c>
      <c r="O19" s="78">
        <v>38642292</v>
      </c>
      <c r="P19" s="78">
        <f t="shared" si="4"/>
        <v>1019808070</v>
      </c>
      <c r="Q19" s="95">
        <f t="shared" si="5"/>
        <v>0.21805431711010792</v>
      </c>
      <c r="R19" s="77">
        <v>956225428</v>
      </c>
      <c r="S19" s="78">
        <v>35793836</v>
      </c>
      <c r="T19" s="78">
        <f t="shared" si="6"/>
        <v>992019264</v>
      </c>
      <c r="U19" s="95">
        <f t="shared" si="7"/>
        <v>0.21523297101953631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3052961218</v>
      </c>
      <c r="AA19" s="78">
        <f t="shared" si="11"/>
        <v>133449352</v>
      </c>
      <c r="AB19" s="78">
        <f t="shared" si="12"/>
        <v>3186410570</v>
      </c>
      <c r="AC19" s="95">
        <f t="shared" si="13"/>
        <v>0.69133799993339062</v>
      </c>
      <c r="AD19" s="77">
        <v>929177470</v>
      </c>
      <c r="AE19" s="78">
        <v>29301143</v>
      </c>
      <c r="AF19" s="78">
        <f t="shared" si="14"/>
        <v>958478613</v>
      </c>
      <c r="AG19" s="78">
        <v>4372451090</v>
      </c>
      <c r="AH19" s="78">
        <v>4316578031</v>
      </c>
      <c r="AI19" s="79">
        <v>3083326347</v>
      </c>
      <c r="AJ19" s="114">
        <f t="shared" si="15"/>
        <v>0.71429876278309767</v>
      </c>
      <c r="AK19" s="115">
        <f t="shared" si="16"/>
        <v>3.4993635272694501E-2</v>
      </c>
    </row>
    <row r="20" spans="1:37" ht="13" x14ac:dyDescent="0.3">
      <c r="A20" s="55" t="s">
        <v>101</v>
      </c>
      <c r="B20" s="56" t="s">
        <v>199</v>
      </c>
      <c r="C20" s="57" t="s">
        <v>200</v>
      </c>
      <c r="D20" s="77">
        <v>546493025</v>
      </c>
      <c r="E20" s="78">
        <v>56483500</v>
      </c>
      <c r="F20" s="79">
        <f t="shared" si="0"/>
        <v>602976525</v>
      </c>
      <c r="G20" s="77">
        <v>545191287</v>
      </c>
      <c r="H20" s="78">
        <v>73352588</v>
      </c>
      <c r="I20" s="79">
        <f t="shared" si="1"/>
        <v>618543875</v>
      </c>
      <c r="J20" s="77">
        <v>198816855</v>
      </c>
      <c r="K20" s="78">
        <v>12317592</v>
      </c>
      <c r="L20" s="78">
        <f t="shared" si="2"/>
        <v>211134447</v>
      </c>
      <c r="M20" s="95">
        <f t="shared" si="3"/>
        <v>0.35015367638068495</v>
      </c>
      <c r="N20" s="77">
        <v>213385429</v>
      </c>
      <c r="O20" s="78">
        <v>14583995</v>
      </c>
      <c r="P20" s="78">
        <f t="shared" si="4"/>
        <v>227969424</v>
      </c>
      <c r="Q20" s="95">
        <f t="shared" si="5"/>
        <v>0.37807346480030879</v>
      </c>
      <c r="R20" s="77">
        <v>91585215</v>
      </c>
      <c r="S20" s="78">
        <v>6227803</v>
      </c>
      <c r="T20" s="78">
        <f t="shared" si="6"/>
        <v>97813018</v>
      </c>
      <c r="U20" s="95">
        <f t="shared" si="7"/>
        <v>0.15813432474777961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503787499</v>
      </c>
      <c r="AA20" s="78">
        <f t="shared" si="11"/>
        <v>33129390</v>
      </c>
      <c r="AB20" s="78">
        <f t="shared" si="12"/>
        <v>536916889</v>
      </c>
      <c r="AC20" s="95">
        <f t="shared" si="13"/>
        <v>0.8680336362557951</v>
      </c>
      <c r="AD20" s="77">
        <v>142884644</v>
      </c>
      <c r="AE20" s="78">
        <v>16013171</v>
      </c>
      <c r="AF20" s="78">
        <f t="shared" si="14"/>
        <v>158897815</v>
      </c>
      <c r="AG20" s="78">
        <v>632200852</v>
      </c>
      <c r="AH20" s="78">
        <v>631838388</v>
      </c>
      <c r="AI20" s="79">
        <v>419040068</v>
      </c>
      <c r="AJ20" s="114">
        <f t="shared" si="15"/>
        <v>0.66320767455490537</v>
      </c>
      <c r="AK20" s="115">
        <f t="shared" si="16"/>
        <v>-0.38442817479900526</v>
      </c>
    </row>
    <row r="21" spans="1:37" ht="13" x14ac:dyDescent="0.3">
      <c r="A21" s="55" t="s">
        <v>116</v>
      </c>
      <c r="B21" s="56" t="s">
        <v>201</v>
      </c>
      <c r="C21" s="57" t="s">
        <v>202</v>
      </c>
      <c r="D21" s="77">
        <v>169741000</v>
      </c>
      <c r="E21" s="78">
        <v>450000</v>
      </c>
      <c r="F21" s="79">
        <f t="shared" si="0"/>
        <v>170191000</v>
      </c>
      <c r="G21" s="77">
        <v>164534242</v>
      </c>
      <c r="H21" s="78">
        <v>450000</v>
      </c>
      <c r="I21" s="79">
        <f t="shared" si="1"/>
        <v>164984242</v>
      </c>
      <c r="J21" s="77">
        <v>65650119</v>
      </c>
      <c r="K21" s="78">
        <v>0</v>
      </c>
      <c r="L21" s="78">
        <f t="shared" si="2"/>
        <v>65650119</v>
      </c>
      <c r="M21" s="95">
        <f t="shared" si="3"/>
        <v>0.38574377611037014</v>
      </c>
      <c r="N21" s="77">
        <v>52843001</v>
      </c>
      <c r="O21" s="78">
        <v>29950</v>
      </c>
      <c r="P21" s="78">
        <f t="shared" si="4"/>
        <v>52872951</v>
      </c>
      <c r="Q21" s="95">
        <f t="shared" si="5"/>
        <v>0.3106683138356317</v>
      </c>
      <c r="R21" s="77">
        <v>39814887</v>
      </c>
      <c r="S21" s="78">
        <v>0</v>
      </c>
      <c r="T21" s="78">
        <f t="shared" si="6"/>
        <v>39814887</v>
      </c>
      <c r="U21" s="95">
        <f t="shared" si="7"/>
        <v>0.24132539276084319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158308007</v>
      </c>
      <c r="AA21" s="78">
        <f t="shared" si="11"/>
        <v>29950</v>
      </c>
      <c r="AB21" s="78">
        <f t="shared" si="12"/>
        <v>158337957</v>
      </c>
      <c r="AC21" s="95">
        <f t="shared" si="13"/>
        <v>0.95971563756979894</v>
      </c>
      <c r="AD21" s="77">
        <v>1507613</v>
      </c>
      <c r="AE21" s="78">
        <v>1100</v>
      </c>
      <c r="AF21" s="78">
        <f t="shared" si="14"/>
        <v>1508713</v>
      </c>
      <c r="AG21" s="78">
        <v>167304000</v>
      </c>
      <c r="AH21" s="78">
        <v>193150000</v>
      </c>
      <c r="AI21" s="79">
        <v>121366319</v>
      </c>
      <c r="AJ21" s="114">
        <f t="shared" si="15"/>
        <v>0.62835267408749673</v>
      </c>
      <c r="AK21" s="115">
        <f t="shared" si="16"/>
        <v>25.389967475590122</v>
      </c>
    </row>
    <row r="22" spans="1:37" ht="14" x14ac:dyDescent="0.3">
      <c r="A22" s="58" t="s">
        <v>0</v>
      </c>
      <c r="B22" s="59" t="s">
        <v>203</v>
      </c>
      <c r="C22" s="60" t="s">
        <v>0</v>
      </c>
      <c r="D22" s="80">
        <f>SUM(D16:D21)</f>
        <v>6343867581</v>
      </c>
      <c r="E22" s="81">
        <f>SUM(E16:E21)</f>
        <v>345774107</v>
      </c>
      <c r="F22" s="82">
        <f t="shared" si="0"/>
        <v>6689641688</v>
      </c>
      <c r="G22" s="80">
        <f>SUM(G16:G21)</f>
        <v>6199979289</v>
      </c>
      <c r="H22" s="81">
        <f>SUM(H16:H21)</f>
        <v>400793762</v>
      </c>
      <c r="I22" s="82">
        <f t="shared" si="1"/>
        <v>6600773051</v>
      </c>
      <c r="J22" s="80">
        <f>SUM(J16:J21)</f>
        <v>1637491605</v>
      </c>
      <c r="K22" s="81">
        <f>SUM(K16:K21)</f>
        <v>-1557190953</v>
      </c>
      <c r="L22" s="81">
        <f t="shared" si="2"/>
        <v>80300652</v>
      </c>
      <c r="M22" s="96">
        <f t="shared" si="3"/>
        <v>1.2003729907394706E-2</v>
      </c>
      <c r="N22" s="80">
        <f>SUM(N16:N21)</f>
        <v>1453534232</v>
      </c>
      <c r="O22" s="81">
        <f>SUM(O16:O21)</f>
        <v>80731321</v>
      </c>
      <c r="P22" s="81">
        <f t="shared" si="4"/>
        <v>1534265553</v>
      </c>
      <c r="Q22" s="96">
        <f t="shared" si="5"/>
        <v>0.22934943671978625</v>
      </c>
      <c r="R22" s="80">
        <f>SUM(R16:R21)</f>
        <v>1297178372</v>
      </c>
      <c r="S22" s="81">
        <f>SUM(S16:S21)</f>
        <v>62236608</v>
      </c>
      <c r="T22" s="81">
        <f t="shared" si="6"/>
        <v>1359414980</v>
      </c>
      <c r="U22" s="96">
        <f t="shared" si="7"/>
        <v>0.20594784421410339</v>
      </c>
      <c r="V22" s="80">
        <f>SUM(V16:V21)</f>
        <v>0</v>
      </c>
      <c r="W22" s="81">
        <f>SUM(W16:W21)</f>
        <v>0</v>
      </c>
      <c r="X22" s="81">
        <f t="shared" si="8"/>
        <v>0</v>
      </c>
      <c r="Y22" s="96">
        <f t="shared" si="9"/>
        <v>0</v>
      </c>
      <c r="Z22" s="80">
        <f t="shared" si="10"/>
        <v>4388204209</v>
      </c>
      <c r="AA22" s="81">
        <f t="shared" si="11"/>
        <v>-1414223024</v>
      </c>
      <c r="AB22" s="81">
        <f t="shared" si="12"/>
        <v>2973981185</v>
      </c>
      <c r="AC22" s="96">
        <f t="shared" si="13"/>
        <v>0.45055043735361416</v>
      </c>
      <c r="AD22" s="80">
        <f>SUM(AD16:AD21)</f>
        <v>1245334659</v>
      </c>
      <c r="AE22" s="81">
        <f>SUM(AE16:AE21)</f>
        <v>108793156</v>
      </c>
      <c r="AF22" s="81">
        <f t="shared" si="14"/>
        <v>1354127815</v>
      </c>
      <c r="AG22" s="81">
        <f>SUM(AG16:AG21)</f>
        <v>6360104519</v>
      </c>
      <c r="AH22" s="81">
        <f>SUM(AH16:AH21)</f>
        <v>6233299642</v>
      </c>
      <c r="AI22" s="82">
        <f>SUM(AI16:AI21)</f>
        <v>4264788568</v>
      </c>
      <c r="AJ22" s="116">
        <f t="shared" si="15"/>
        <v>0.6841943774471928</v>
      </c>
      <c r="AK22" s="117">
        <f t="shared" si="16"/>
        <v>3.9044800213339226E-3</v>
      </c>
    </row>
    <row r="23" spans="1:37" ht="13" x14ac:dyDescent="0.3">
      <c r="A23" s="55" t="s">
        <v>101</v>
      </c>
      <c r="B23" s="56" t="s">
        <v>204</v>
      </c>
      <c r="C23" s="57" t="s">
        <v>205</v>
      </c>
      <c r="D23" s="77">
        <v>773089116</v>
      </c>
      <c r="E23" s="78">
        <v>275884896</v>
      </c>
      <c r="F23" s="79">
        <f t="shared" si="0"/>
        <v>1048974012</v>
      </c>
      <c r="G23" s="77">
        <v>774561124</v>
      </c>
      <c r="H23" s="78">
        <v>285895836</v>
      </c>
      <c r="I23" s="79">
        <f t="shared" si="1"/>
        <v>1060456960</v>
      </c>
      <c r="J23" s="77">
        <v>248005395</v>
      </c>
      <c r="K23" s="78">
        <v>55879965</v>
      </c>
      <c r="L23" s="78">
        <f t="shared" si="2"/>
        <v>303885360</v>
      </c>
      <c r="M23" s="95">
        <f t="shared" si="3"/>
        <v>0.28969770130015388</v>
      </c>
      <c r="N23" s="77">
        <v>217534649</v>
      </c>
      <c r="O23" s="78">
        <v>54748410</v>
      </c>
      <c r="P23" s="78">
        <f t="shared" si="4"/>
        <v>272283059</v>
      </c>
      <c r="Q23" s="95">
        <f t="shared" si="5"/>
        <v>0.25957083386733132</v>
      </c>
      <c r="R23" s="77">
        <v>195030975</v>
      </c>
      <c r="S23" s="78">
        <v>43028206</v>
      </c>
      <c r="T23" s="78">
        <f t="shared" si="6"/>
        <v>238059181</v>
      </c>
      <c r="U23" s="95">
        <f t="shared" si="7"/>
        <v>0.22448735778960799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660571019</v>
      </c>
      <c r="AA23" s="78">
        <f t="shared" si="11"/>
        <v>153656581</v>
      </c>
      <c r="AB23" s="78">
        <f t="shared" si="12"/>
        <v>814227600</v>
      </c>
      <c r="AC23" s="95">
        <f t="shared" si="13"/>
        <v>0.76780824749360876</v>
      </c>
      <c r="AD23" s="77">
        <v>268165613</v>
      </c>
      <c r="AE23" s="78">
        <v>38357256</v>
      </c>
      <c r="AF23" s="78">
        <f t="shared" si="14"/>
        <v>306522869</v>
      </c>
      <c r="AG23" s="78">
        <v>997266767</v>
      </c>
      <c r="AH23" s="78">
        <v>1073705635</v>
      </c>
      <c r="AI23" s="79">
        <v>740305996</v>
      </c>
      <c r="AJ23" s="114">
        <f t="shared" si="15"/>
        <v>0.68948692441201542</v>
      </c>
      <c r="AK23" s="115">
        <f t="shared" si="16"/>
        <v>-0.22335588931212824</v>
      </c>
    </row>
    <row r="24" spans="1:37" ht="13" x14ac:dyDescent="0.3">
      <c r="A24" s="55" t="s">
        <v>101</v>
      </c>
      <c r="B24" s="56" t="s">
        <v>206</v>
      </c>
      <c r="C24" s="57" t="s">
        <v>207</v>
      </c>
      <c r="D24" s="77">
        <v>1163410313</v>
      </c>
      <c r="E24" s="78">
        <v>146249241</v>
      </c>
      <c r="F24" s="79">
        <f t="shared" si="0"/>
        <v>1309659554</v>
      </c>
      <c r="G24" s="77">
        <v>1185646430</v>
      </c>
      <c r="H24" s="78">
        <v>164689990</v>
      </c>
      <c r="I24" s="79">
        <f t="shared" si="1"/>
        <v>1350336420</v>
      </c>
      <c r="J24" s="77">
        <v>341938176</v>
      </c>
      <c r="K24" s="78">
        <v>26688846</v>
      </c>
      <c r="L24" s="78">
        <f t="shared" si="2"/>
        <v>368627022</v>
      </c>
      <c r="M24" s="95">
        <f t="shared" si="3"/>
        <v>0.28146782182753427</v>
      </c>
      <c r="N24" s="77">
        <v>285539651</v>
      </c>
      <c r="O24" s="78">
        <v>44757647</v>
      </c>
      <c r="P24" s="78">
        <f t="shared" si="4"/>
        <v>330297298</v>
      </c>
      <c r="Q24" s="95">
        <f t="shared" si="5"/>
        <v>0.25220088456667722</v>
      </c>
      <c r="R24" s="77">
        <v>284663353</v>
      </c>
      <c r="S24" s="78">
        <v>47805388</v>
      </c>
      <c r="T24" s="78">
        <f t="shared" si="6"/>
        <v>332468741</v>
      </c>
      <c r="U24" s="95">
        <f t="shared" si="7"/>
        <v>0.24621178550453376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912141180</v>
      </c>
      <c r="AA24" s="78">
        <f t="shared" si="11"/>
        <v>119251881</v>
      </c>
      <c r="AB24" s="78">
        <f t="shared" si="12"/>
        <v>1031393061</v>
      </c>
      <c r="AC24" s="95">
        <f t="shared" si="13"/>
        <v>0.76380451991363751</v>
      </c>
      <c r="AD24" s="77">
        <v>395719696</v>
      </c>
      <c r="AE24" s="78">
        <v>45136964</v>
      </c>
      <c r="AF24" s="78">
        <f t="shared" si="14"/>
        <v>440856660</v>
      </c>
      <c r="AG24" s="78">
        <v>1265491715</v>
      </c>
      <c r="AH24" s="78">
        <v>1265491715</v>
      </c>
      <c r="AI24" s="79">
        <v>963530299</v>
      </c>
      <c r="AJ24" s="114">
        <f t="shared" si="15"/>
        <v>0.7613880735679095</v>
      </c>
      <c r="AK24" s="115">
        <f t="shared" si="16"/>
        <v>-0.24585750615630941</v>
      </c>
    </row>
    <row r="25" spans="1:37" ht="13" x14ac:dyDescent="0.3">
      <c r="A25" s="55" t="s">
        <v>101</v>
      </c>
      <c r="B25" s="56" t="s">
        <v>208</v>
      </c>
      <c r="C25" s="57" t="s">
        <v>209</v>
      </c>
      <c r="D25" s="77">
        <v>555695519</v>
      </c>
      <c r="E25" s="78">
        <v>212841009</v>
      </c>
      <c r="F25" s="79">
        <f t="shared" si="0"/>
        <v>768536528</v>
      </c>
      <c r="G25" s="77">
        <v>555695519</v>
      </c>
      <c r="H25" s="78">
        <v>212841009</v>
      </c>
      <c r="I25" s="79">
        <f t="shared" si="1"/>
        <v>768536528</v>
      </c>
      <c r="J25" s="77">
        <v>167711786</v>
      </c>
      <c r="K25" s="78">
        <v>8319587</v>
      </c>
      <c r="L25" s="78">
        <f t="shared" si="2"/>
        <v>176031373</v>
      </c>
      <c r="M25" s="95">
        <f t="shared" si="3"/>
        <v>0.22904750338685267</v>
      </c>
      <c r="N25" s="77">
        <v>147695879</v>
      </c>
      <c r="O25" s="78">
        <v>40045573</v>
      </c>
      <c r="P25" s="78">
        <f t="shared" si="4"/>
        <v>187741452</v>
      </c>
      <c r="Q25" s="95">
        <f t="shared" si="5"/>
        <v>0.24428435755496061</v>
      </c>
      <c r="R25" s="77">
        <v>137879468</v>
      </c>
      <c r="S25" s="78">
        <v>16641188</v>
      </c>
      <c r="T25" s="78">
        <f t="shared" si="6"/>
        <v>154520656</v>
      </c>
      <c r="U25" s="95">
        <f t="shared" si="7"/>
        <v>0.20105831065976346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453287133</v>
      </c>
      <c r="AA25" s="78">
        <f t="shared" si="11"/>
        <v>65006348</v>
      </c>
      <c r="AB25" s="78">
        <f t="shared" si="12"/>
        <v>518293481</v>
      </c>
      <c r="AC25" s="95">
        <f t="shared" si="13"/>
        <v>0.67439017160157677</v>
      </c>
      <c r="AD25" s="77">
        <v>129795652</v>
      </c>
      <c r="AE25" s="78">
        <v>14008435</v>
      </c>
      <c r="AF25" s="78">
        <f t="shared" si="14"/>
        <v>143804087</v>
      </c>
      <c r="AG25" s="78">
        <v>593943670</v>
      </c>
      <c r="AH25" s="78">
        <v>657476064</v>
      </c>
      <c r="AI25" s="79">
        <v>522940354</v>
      </c>
      <c r="AJ25" s="114">
        <f t="shared" si="15"/>
        <v>0.79537550130494183</v>
      </c>
      <c r="AK25" s="115">
        <f t="shared" si="16"/>
        <v>7.4522005761908483E-2</v>
      </c>
    </row>
    <row r="26" spans="1:37" ht="13" x14ac:dyDescent="0.3">
      <c r="A26" s="55" t="s">
        <v>101</v>
      </c>
      <c r="B26" s="56" t="s">
        <v>210</v>
      </c>
      <c r="C26" s="57" t="s">
        <v>211</v>
      </c>
      <c r="D26" s="77">
        <v>2137247148</v>
      </c>
      <c r="E26" s="78">
        <v>316680865</v>
      </c>
      <c r="F26" s="79">
        <f t="shared" si="0"/>
        <v>2453928013</v>
      </c>
      <c r="G26" s="77">
        <v>2071860910</v>
      </c>
      <c r="H26" s="78">
        <v>371522370</v>
      </c>
      <c r="I26" s="79">
        <f t="shared" si="1"/>
        <v>2443383280</v>
      </c>
      <c r="J26" s="77">
        <v>565170810</v>
      </c>
      <c r="K26" s="78">
        <v>25048572</v>
      </c>
      <c r="L26" s="78">
        <f t="shared" si="2"/>
        <v>590219382</v>
      </c>
      <c r="M26" s="95">
        <f t="shared" si="3"/>
        <v>0.24052025115375705</v>
      </c>
      <c r="N26" s="77">
        <v>510433689</v>
      </c>
      <c r="O26" s="78">
        <v>82186996</v>
      </c>
      <c r="P26" s="78">
        <f t="shared" si="4"/>
        <v>592620685</v>
      </c>
      <c r="Q26" s="95">
        <f t="shared" si="5"/>
        <v>0.24149880593909664</v>
      </c>
      <c r="R26" s="77">
        <v>417154199</v>
      </c>
      <c r="S26" s="78">
        <v>85934429</v>
      </c>
      <c r="T26" s="78">
        <f t="shared" si="6"/>
        <v>503088628</v>
      </c>
      <c r="U26" s="95">
        <f t="shared" si="7"/>
        <v>0.20589836728358066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1492758698</v>
      </c>
      <c r="AA26" s="78">
        <f t="shared" si="11"/>
        <v>193169997</v>
      </c>
      <c r="AB26" s="78">
        <f t="shared" si="12"/>
        <v>1685928695</v>
      </c>
      <c r="AC26" s="95">
        <f t="shared" si="13"/>
        <v>0.68999763925698965</v>
      </c>
      <c r="AD26" s="77">
        <v>368356131</v>
      </c>
      <c r="AE26" s="78">
        <v>48235109</v>
      </c>
      <c r="AF26" s="78">
        <f t="shared" si="14"/>
        <v>416591240</v>
      </c>
      <c r="AG26" s="78">
        <v>1903683770</v>
      </c>
      <c r="AH26" s="78">
        <v>2268496559</v>
      </c>
      <c r="AI26" s="79">
        <v>1559339147</v>
      </c>
      <c r="AJ26" s="114">
        <f t="shared" si="15"/>
        <v>0.68738880859814433</v>
      </c>
      <c r="AK26" s="115">
        <f t="shared" si="16"/>
        <v>0.20763131745161045</v>
      </c>
    </row>
    <row r="27" spans="1:37" ht="13" x14ac:dyDescent="0.3">
      <c r="A27" s="55" t="s">
        <v>101</v>
      </c>
      <c r="B27" s="56" t="s">
        <v>212</v>
      </c>
      <c r="C27" s="57" t="s">
        <v>213</v>
      </c>
      <c r="D27" s="77">
        <v>247535024</v>
      </c>
      <c r="E27" s="78">
        <v>44113000</v>
      </c>
      <c r="F27" s="79">
        <f t="shared" si="0"/>
        <v>291648024</v>
      </c>
      <c r="G27" s="77">
        <v>244150366</v>
      </c>
      <c r="H27" s="78">
        <v>44963042</v>
      </c>
      <c r="I27" s="79">
        <f t="shared" si="1"/>
        <v>289113408</v>
      </c>
      <c r="J27" s="77">
        <v>22594802</v>
      </c>
      <c r="K27" s="78">
        <v>6886278</v>
      </c>
      <c r="L27" s="78">
        <f t="shared" si="2"/>
        <v>29481080</v>
      </c>
      <c r="M27" s="95">
        <f t="shared" si="3"/>
        <v>0.10108444965840056</v>
      </c>
      <c r="N27" s="77">
        <v>58203286</v>
      </c>
      <c r="O27" s="78">
        <v>10378915</v>
      </c>
      <c r="P27" s="78">
        <f t="shared" si="4"/>
        <v>68582201</v>
      </c>
      <c r="Q27" s="95">
        <f t="shared" si="5"/>
        <v>0.23515400536367084</v>
      </c>
      <c r="R27" s="77">
        <v>52995739</v>
      </c>
      <c r="S27" s="78">
        <v>4981565</v>
      </c>
      <c r="T27" s="78">
        <f t="shared" si="6"/>
        <v>57977304</v>
      </c>
      <c r="U27" s="95">
        <f t="shared" si="7"/>
        <v>0.20053481573569912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133793827</v>
      </c>
      <c r="AA27" s="78">
        <f t="shared" si="11"/>
        <v>22246758</v>
      </c>
      <c r="AB27" s="78">
        <f t="shared" si="12"/>
        <v>156040585</v>
      </c>
      <c r="AC27" s="95">
        <f t="shared" si="13"/>
        <v>0.539721025321662</v>
      </c>
      <c r="AD27" s="77">
        <v>63929885</v>
      </c>
      <c r="AE27" s="78">
        <v>10092995</v>
      </c>
      <c r="AF27" s="78">
        <f t="shared" si="14"/>
        <v>74022880</v>
      </c>
      <c r="AG27" s="78">
        <v>322727566</v>
      </c>
      <c r="AH27" s="78">
        <v>317294732</v>
      </c>
      <c r="AI27" s="79">
        <v>224605030</v>
      </c>
      <c r="AJ27" s="114">
        <f t="shared" si="15"/>
        <v>0.70787506802980893</v>
      </c>
      <c r="AK27" s="115">
        <f t="shared" si="16"/>
        <v>-0.21676508668671091</v>
      </c>
    </row>
    <row r="28" spans="1:37" ht="13" x14ac:dyDescent="0.3">
      <c r="A28" s="55" t="s">
        <v>101</v>
      </c>
      <c r="B28" s="56" t="s">
        <v>214</v>
      </c>
      <c r="C28" s="57" t="s">
        <v>215</v>
      </c>
      <c r="D28" s="77">
        <v>423371612</v>
      </c>
      <c r="E28" s="78">
        <v>34810650</v>
      </c>
      <c r="F28" s="79">
        <f t="shared" si="0"/>
        <v>458182262</v>
      </c>
      <c r="G28" s="77">
        <v>435371612</v>
      </c>
      <c r="H28" s="78">
        <v>43310650</v>
      </c>
      <c r="I28" s="79">
        <f t="shared" si="1"/>
        <v>478682262</v>
      </c>
      <c r="J28" s="77">
        <v>102891126</v>
      </c>
      <c r="K28" s="78">
        <v>2939677</v>
      </c>
      <c r="L28" s="78">
        <f t="shared" si="2"/>
        <v>105830803</v>
      </c>
      <c r="M28" s="95">
        <f t="shared" si="3"/>
        <v>0.23097970344386662</v>
      </c>
      <c r="N28" s="77">
        <v>101683269</v>
      </c>
      <c r="O28" s="78">
        <v>4954882</v>
      </c>
      <c r="P28" s="78">
        <f t="shared" si="4"/>
        <v>106638151</v>
      </c>
      <c r="Q28" s="95">
        <f t="shared" si="5"/>
        <v>0.23274177078465774</v>
      </c>
      <c r="R28" s="77">
        <v>75611798</v>
      </c>
      <c r="S28" s="78">
        <v>2438785</v>
      </c>
      <c r="T28" s="78">
        <f t="shared" si="6"/>
        <v>78050583</v>
      </c>
      <c r="U28" s="95">
        <f t="shared" si="7"/>
        <v>0.16305300863644703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280186193</v>
      </c>
      <c r="AA28" s="78">
        <f t="shared" si="11"/>
        <v>10333344</v>
      </c>
      <c r="AB28" s="78">
        <f t="shared" si="12"/>
        <v>290519537</v>
      </c>
      <c r="AC28" s="95">
        <f t="shared" si="13"/>
        <v>0.60691519210711842</v>
      </c>
      <c r="AD28" s="77">
        <v>94200862</v>
      </c>
      <c r="AE28" s="78">
        <v>7165176</v>
      </c>
      <c r="AF28" s="78">
        <f t="shared" si="14"/>
        <v>101366038</v>
      </c>
      <c r="AG28" s="78">
        <v>474964728</v>
      </c>
      <c r="AH28" s="78">
        <v>448804383</v>
      </c>
      <c r="AI28" s="79">
        <v>312351330</v>
      </c>
      <c r="AJ28" s="114">
        <f t="shared" si="15"/>
        <v>0.69596318982473038</v>
      </c>
      <c r="AK28" s="115">
        <f t="shared" si="16"/>
        <v>-0.23001249195514573</v>
      </c>
    </row>
    <row r="29" spans="1:37" ht="13" x14ac:dyDescent="0.3">
      <c r="A29" s="55" t="s">
        <v>116</v>
      </c>
      <c r="B29" s="56" t="s">
        <v>216</v>
      </c>
      <c r="C29" s="57" t="s">
        <v>217</v>
      </c>
      <c r="D29" s="77">
        <v>191513325</v>
      </c>
      <c r="E29" s="78">
        <v>9920004</v>
      </c>
      <c r="F29" s="79">
        <f t="shared" si="0"/>
        <v>201433329</v>
      </c>
      <c r="G29" s="77">
        <v>223058444</v>
      </c>
      <c r="H29" s="78">
        <v>3748524</v>
      </c>
      <c r="I29" s="79">
        <f t="shared" si="1"/>
        <v>226806968</v>
      </c>
      <c r="J29" s="77">
        <v>52446062</v>
      </c>
      <c r="K29" s="78">
        <v>139695</v>
      </c>
      <c r="L29" s="78">
        <f t="shared" si="2"/>
        <v>52585757</v>
      </c>
      <c r="M29" s="95">
        <f t="shared" si="3"/>
        <v>0.26105787587912027</v>
      </c>
      <c r="N29" s="77">
        <v>54113125</v>
      </c>
      <c r="O29" s="78">
        <v>227724</v>
      </c>
      <c r="P29" s="78">
        <f t="shared" si="4"/>
        <v>54340849</v>
      </c>
      <c r="Q29" s="95">
        <f t="shared" si="5"/>
        <v>0.26977089278011185</v>
      </c>
      <c r="R29" s="77">
        <v>44368200</v>
      </c>
      <c r="S29" s="78">
        <v>3000</v>
      </c>
      <c r="T29" s="78">
        <f t="shared" si="6"/>
        <v>44371200</v>
      </c>
      <c r="U29" s="95">
        <f t="shared" si="7"/>
        <v>0.1956342011502927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150927387</v>
      </c>
      <c r="AA29" s="78">
        <f t="shared" si="11"/>
        <v>370419</v>
      </c>
      <c r="AB29" s="78">
        <f t="shared" si="12"/>
        <v>151297806</v>
      </c>
      <c r="AC29" s="95">
        <f t="shared" si="13"/>
        <v>0.66707741536406417</v>
      </c>
      <c r="AD29" s="77">
        <v>40937337</v>
      </c>
      <c r="AE29" s="78">
        <v>0</v>
      </c>
      <c r="AF29" s="78">
        <f t="shared" si="14"/>
        <v>40937337</v>
      </c>
      <c r="AG29" s="78">
        <v>174233340</v>
      </c>
      <c r="AH29" s="78">
        <v>20764236</v>
      </c>
      <c r="AI29" s="79">
        <v>155618144</v>
      </c>
      <c r="AJ29" s="114">
        <f t="shared" si="15"/>
        <v>7.494527802515826</v>
      </c>
      <c r="AK29" s="115">
        <f t="shared" si="16"/>
        <v>8.3880956887840474E-2</v>
      </c>
    </row>
    <row r="30" spans="1:37" ht="14" x14ac:dyDescent="0.3">
      <c r="A30" s="58" t="s">
        <v>0</v>
      </c>
      <c r="B30" s="59" t="s">
        <v>218</v>
      </c>
      <c r="C30" s="60" t="s">
        <v>0</v>
      </c>
      <c r="D30" s="80">
        <f>SUM(D23:D29)</f>
        <v>5491862057</v>
      </c>
      <c r="E30" s="81">
        <f>SUM(E23:E29)</f>
        <v>1040499665</v>
      </c>
      <c r="F30" s="82">
        <f t="shared" si="0"/>
        <v>6532361722</v>
      </c>
      <c r="G30" s="80">
        <f>SUM(G23:G29)</f>
        <v>5490344405</v>
      </c>
      <c r="H30" s="81">
        <f>SUM(H23:H29)</f>
        <v>1126971421</v>
      </c>
      <c r="I30" s="82">
        <f t="shared" si="1"/>
        <v>6617315826</v>
      </c>
      <c r="J30" s="80">
        <f>SUM(J23:J29)</f>
        <v>1500758157</v>
      </c>
      <c r="K30" s="81">
        <f>SUM(K23:K29)</f>
        <v>125902620</v>
      </c>
      <c r="L30" s="81">
        <f t="shared" si="2"/>
        <v>1626660777</v>
      </c>
      <c r="M30" s="96">
        <f t="shared" si="3"/>
        <v>0.24901572298448418</v>
      </c>
      <c r="N30" s="80">
        <f>SUM(N23:N29)</f>
        <v>1375203548</v>
      </c>
      <c r="O30" s="81">
        <f>SUM(O23:O29)</f>
        <v>237300147</v>
      </c>
      <c r="P30" s="81">
        <f t="shared" si="4"/>
        <v>1612503695</v>
      </c>
      <c r="Q30" s="96">
        <f t="shared" si="5"/>
        <v>0.24684850037764031</v>
      </c>
      <c r="R30" s="80">
        <f>SUM(R23:R29)</f>
        <v>1207703732</v>
      </c>
      <c r="S30" s="81">
        <f>SUM(S23:S29)</f>
        <v>200832561</v>
      </c>
      <c r="T30" s="81">
        <f t="shared" si="6"/>
        <v>1408536293</v>
      </c>
      <c r="U30" s="96">
        <f t="shared" si="7"/>
        <v>0.2128561383553344</v>
      </c>
      <c r="V30" s="80">
        <f>SUM(V23:V29)</f>
        <v>0</v>
      </c>
      <c r="W30" s="81">
        <f>SUM(W23:W29)</f>
        <v>0</v>
      </c>
      <c r="X30" s="81">
        <f t="shared" si="8"/>
        <v>0</v>
      </c>
      <c r="Y30" s="96">
        <f t="shared" si="9"/>
        <v>0</v>
      </c>
      <c r="Z30" s="80">
        <f t="shared" si="10"/>
        <v>4083665437</v>
      </c>
      <c r="AA30" s="81">
        <f t="shared" si="11"/>
        <v>564035328</v>
      </c>
      <c r="AB30" s="81">
        <f t="shared" si="12"/>
        <v>4647700765</v>
      </c>
      <c r="AC30" s="96">
        <f t="shared" si="13"/>
        <v>0.70235438162688046</v>
      </c>
      <c r="AD30" s="80">
        <f>SUM(AD23:AD29)</f>
        <v>1361105176</v>
      </c>
      <c r="AE30" s="81">
        <f>SUM(AE23:AE29)</f>
        <v>162995935</v>
      </c>
      <c r="AF30" s="81">
        <f t="shared" si="14"/>
        <v>1524101111</v>
      </c>
      <c r="AG30" s="81">
        <f>SUM(AG23:AG29)</f>
        <v>5732311556</v>
      </c>
      <c r="AH30" s="81">
        <f>SUM(AH23:AH29)</f>
        <v>6052033324</v>
      </c>
      <c r="AI30" s="82">
        <f>SUM(AI23:AI29)</f>
        <v>4478690300</v>
      </c>
      <c r="AJ30" s="116">
        <f t="shared" si="15"/>
        <v>0.74003067402805989</v>
      </c>
      <c r="AK30" s="117">
        <f t="shared" si="16"/>
        <v>-7.5824902407016226E-2</v>
      </c>
    </row>
    <row r="31" spans="1:37" ht="13" x14ac:dyDescent="0.3">
      <c r="A31" s="55" t="s">
        <v>101</v>
      </c>
      <c r="B31" s="56" t="s">
        <v>219</v>
      </c>
      <c r="C31" s="57" t="s">
        <v>220</v>
      </c>
      <c r="D31" s="77">
        <v>1429951371</v>
      </c>
      <c r="E31" s="78">
        <v>95021271</v>
      </c>
      <c r="F31" s="79">
        <f t="shared" si="0"/>
        <v>1524972642</v>
      </c>
      <c r="G31" s="77">
        <v>1471642205</v>
      </c>
      <c r="H31" s="78">
        <v>85879228</v>
      </c>
      <c r="I31" s="79">
        <f t="shared" si="1"/>
        <v>1557521433</v>
      </c>
      <c r="J31" s="77">
        <v>389352421</v>
      </c>
      <c r="K31" s="78">
        <v>12211639</v>
      </c>
      <c r="L31" s="78">
        <f t="shared" si="2"/>
        <v>401564060</v>
      </c>
      <c r="M31" s="95">
        <f t="shared" si="3"/>
        <v>0.26332541905364881</v>
      </c>
      <c r="N31" s="77">
        <v>324835107</v>
      </c>
      <c r="O31" s="78">
        <v>10611375</v>
      </c>
      <c r="P31" s="78">
        <f t="shared" si="4"/>
        <v>335446482</v>
      </c>
      <c r="Q31" s="95">
        <f t="shared" si="5"/>
        <v>0.21996885239859928</v>
      </c>
      <c r="R31" s="77">
        <v>359384485</v>
      </c>
      <c r="S31" s="78">
        <v>3972049</v>
      </c>
      <c r="T31" s="78">
        <f t="shared" si="6"/>
        <v>363356534</v>
      </c>
      <c r="U31" s="95">
        <f t="shared" si="7"/>
        <v>0.2332915145187604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1073572013</v>
      </c>
      <c r="AA31" s="78">
        <f t="shared" si="11"/>
        <v>26795063</v>
      </c>
      <c r="AB31" s="78">
        <f t="shared" si="12"/>
        <v>1100367076</v>
      </c>
      <c r="AC31" s="95">
        <f t="shared" si="13"/>
        <v>0.70648599286402247</v>
      </c>
      <c r="AD31" s="77">
        <v>315107277</v>
      </c>
      <c r="AE31" s="78">
        <v>2035511</v>
      </c>
      <c r="AF31" s="78">
        <f t="shared" si="14"/>
        <v>317142788</v>
      </c>
      <c r="AG31" s="78">
        <v>1444219276</v>
      </c>
      <c r="AH31" s="78">
        <v>1443104437</v>
      </c>
      <c r="AI31" s="79">
        <v>995856922</v>
      </c>
      <c r="AJ31" s="114">
        <f t="shared" si="15"/>
        <v>0.69007959262479901</v>
      </c>
      <c r="AK31" s="115">
        <f t="shared" si="16"/>
        <v>0.14571905068829749</v>
      </c>
    </row>
    <row r="32" spans="1:37" ht="13" x14ac:dyDescent="0.3">
      <c r="A32" s="55" t="s">
        <v>101</v>
      </c>
      <c r="B32" s="56" t="s">
        <v>221</v>
      </c>
      <c r="C32" s="57" t="s">
        <v>222</v>
      </c>
      <c r="D32" s="77">
        <v>1975770792</v>
      </c>
      <c r="E32" s="78">
        <v>171207399</v>
      </c>
      <c r="F32" s="79">
        <f t="shared" si="0"/>
        <v>2146978191</v>
      </c>
      <c r="G32" s="77">
        <v>1116226254</v>
      </c>
      <c r="H32" s="78">
        <v>202007399</v>
      </c>
      <c r="I32" s="79">
        <f t="shared" si="1"/>
        <v>1318233653</v>
      </c>
      <c r="J32" s="77">
        <v>293735029</v>
      </c>
      <c r="K32" s="78">
        <v>15748275</v>
      </c>
      <c r="L32" s="78">
        <f t="shared" si="2"/>
        <v>309483304</v>
      </c>
      <c r="M32" s="95">
        <f t="shared" si="3"/>
        <v>0.1441483221847967</v>
      </c>
      <c r="N32" s="77">
        <v>243435107</v>
      </c>
      <c r="O32" s="78">
        <v>42812745</v>
      </c>
      <c r="P32" s="78">
        <f t="shared" si="4"/>
        <v>286247852</v>
      </c>
      <c r="Q32" s="95">
        <f t="shared" si="5"/>
        <v>0.13332592440851673</v>
      </c>
      <c r="R32" s="77">
        <v>218153011</v>
      </c>
      <c r="S32" s="78">
        <v>39083445</v>
      </c>
      <c r="T32" s="78">
        <f t="shared" si="6"/>
        <v>257236456</v>
      </c>
      <c r="U32" s="95">
        <f t="shared" si="7"/>
        <v>0.19513722428083088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755323147</v>
      </c>
      <c r="AA32" s="78">
        <f t="shared" si="11"/>
        <v>97644465</v>
      </c>
      <c r="AB32" s="78">
        <f t="shared" si="12"/>
        <v>852967612</v>
      </c>
      <c r="AC32" s="95">
        <f t="shared" si="13"/>
        <v>0.64705343400909221</v>
      </c>
      <c r="AD32" s="77">
        <v>221384328</v>
      </c>
      <c r="AE32" s="78">
        <v>25689986</v>
      </c>
      <c r="AF32" s="78">
        <f t="shared" si="14"/>
        <v>247074314</v>
      </c>
      <c r="AG32" s="78">
        <v>1183616738</v>
      </c>
      <c r="AH32" s="78">
        <v>1201757174</v>
      </c>
      <c r="AI32" s="79">
        <v>823155772</v>
      </c>
      <c r="AJ32" s="114">
        <f t="shared" si="15"/>
        <v>0.68496014819712658</v>
      </c>
      <c r="AK32" s="115">
        <f t="shared" si="16"/>
        <v>4.1129900698621435E-2</v>
      </c>
    </row>
    <row r="33" spans="1:37" ht="13" x14ac:dyDescent="0.3">
      <c r="A33" s="55" t="s">
        <v>101</v>
      </c>
      <c r="B33" s="56" t="s">
        <v>223</v>
      </c>
      <c r="C33" s="57" t="s">
        <v>224</v>
      </c>
      <c r="D33" s="77">
        <v>2114475400</v>
      </c>
      <c r="E33" s="78">
        <v>160735812</v>
      </c>
      <c r="F33" s="79">
        <f t="shared" si="0"/>
        <v>2275211212</v>
      </c>
      <c r="G33" s="77">
        <v>2111334640</v>
      </c>
      <c r="H33" s="78">
        <v>152432034</v>
      </c>
      <c r="I33" s="79">
        <f t="shared" si="1"/>
        <v>2263766674</v>
      </c>
      <c r="J33" s="77">
        <v>527591961</v>
      </c>
      <c r="K33" s="78">
        <v>16053132</v>
      </c>
      <c r="L33" s="78">
        <f t="shared" si="2"/>
        <v>543645093</v>
      </c>
      <c r="M33" s="95">
        <f t="shared" si="3"/>
        <v>0.23894269249935465</v>
      </c>
      <c r="N33" s="77">
        <v>488226877</v>
      </c>
      <c r="O33" s="78">
        <v>27932373</v>
      </c>
      <c r="P33" s="78">
        <f t="shared" si="4"/>
        <v>516159250</v>
      </c>
      <c r="Q33" s="95">
        <f t="shared" si="5"/>
        <v>0.22686212483379764</v>
      </c>
      <c r="R33" s="77">
        <v>445290172</v>
      </c>
      <c r="S33" s="78">
        <v>6579711</v>
      </c>
      <c r="T33" s="78">
        <f t="shared" si="6"/>
        <v>451869883</v>
      </c>
      <c r="U33" s="95">
        <f t="shared" si="7"/>
        <v>0.19960974255423641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1461109010</v>
      </c>
      <c r="AA33" s="78">
        <f t="shared" si="11"/>
        <v>50565216</v>
      </c>
      <c r="AB33" s="78">
        <f t="shared" si="12"/>
        <v>1511674226</v>
      </c>
      <c r="AC33" s="95">
        <f t="shared" si="13"/>
        <v>0.6677694496354265</v>
      </c>
      <c r="AD33" s="77">
        <v>532961849</v>
      </c>
      <c r="AE33" s="78">
        <v>-7537142</v>
      </c>
      <c r="AF33" s="78">
        <f t="shared" si="14"/>
        <v>525424707</v>
      </c>
      <c r="AG33" s="78">
        <v>2312612810</v>
      </c>
      <c r="AH33" s="78">
        <v>2103108033</v>
      </c>
      <c r="AI33" s="79">
        <v>1428626382</v>
      </c>
      <c r="AJ33" s="114">
        <f t="shared" si="15"/>
        <v>0.67929291295707772</v>
      </c>
      <c r="AK33" s="115">
        <f t="shared" si="16"/>
        <v>-0.13999117860287447</v>
      </c>
    </row>
    <row r="34" spans="1:37" ht="13" x14ac:dyDescent="0.3">
      <c r="A34" s="55" t="s">
        <v>101</v>
      </c>
      <c r="B34" s="56" t="s">
        <v>225</v>
      </c>
      <c r="C34" s="57" t="s">
        <v>226</v>
      </c>
      <c r="D34" s="77">
        <v>372059382</v>
      </c>
      <c r="E34" s="78">
        <v>39243750</v>
      </c>
      <c r="F34" s="79">
        <f t="shared" si="0"/>
        <v>411303132</v>
      </c>
      <c r="G34" s="77">
        <v>399148401</v>
      </c>
      <c r="H34" s="78">
        <v>7382098</v>
      </c>
      <c r="I34" s="79">
        <f t="shared" si="1"/>
        <v>406530499</v>
      </c>
      <c r="J34" s="77">
        <v>128383043</v>
      </c>
      <c r="K34" s="78">
        <v>1290836</v>
      </c>
      <c r="L34" s="78">
        <f t="shared" si="2"/>
        <v>129673879</v>
      </c>
      <c r="M34" s="95">
        <f t="shared" si="3"/>
        <v>0.31527569063101613</v>
      </c>
      <c r="N34" s="77">
        <v>104170593</v>
      </c>
      <c r="O34" s="78">
        <v>0</v>
      </c>
      <c r="P34" s="78">
        <f t="shared" si="4"/>
        <v>104170593</v>
      </c>
      <c r="Q34" s="95">
        <f t="shared" si="5"/>
        <v>0.25326963228668048</v>
      </c>
      <c r="R34" s="77">
        <v>102644677</v>
      </c>
      <c r="S34" s="78">
        <v>2883376</v>
      </c>
      <c r="T34" s="78">
        <f t="shared" si="6"/>
        <v>105528053</v>
      </c>
      <c r="U34" s="95">
        <f t="shared" si="7"/>
        <v>0.25958213039263262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335198313</v>
      </c>
      <c r="AA34" s="78">
        <f t="shared" si="11"/>
        <v>4174212</v>
      </c>
      <c r="AB34" s="78">
        <f t="shared" si="12"/>
        <v>339372525</v>
      </c>
      <c r="AC34" s="95">
        <f t="shared" si="13"/>
        <v>0.83480212637133533</v>
      </c>
      <c r="AD34" s="77">
        <v>98764426</v>
      </c>
      <c r="AE34" s="78">
        <v>4263162</v>
      </c>
      <c r="AF34" s="78">
        <f t="shared" si="14"/>
        <v>103027588</v>
      </c>
      <c r="AG34" s="78">
        <v>452518814</v>
      </c>
      <c r="AH34" s="78">
        <v>416545889</v>
      </c>
      <c r="AI34" s="79">
        <v>376226799</v>
      </c>
      <c r="AJ34" s="114">
        <f t="shared" si="15"/>
        <v>0.90320612670840694</v>
      </c>
      <c r="AK34" s="115">
        <f t="shared" si="16"/>
        <v>2.4269858671252198E-2</v>
      </c>
    </row>
    <row r="35" spans="1:37" ht="13" x14ac:dyDescent="0.3">
      <c r="A35" s="55" t="s">
        <v>116</v>
      </c>
      <c r="B35" s="56" t="s">
        <v>227</v>
      </c>
      <c r="C35" s="57" t="s">
        <v>228</v>
      </c>
      <c r="D35" s="77">
        <v>208930739</v>
      </c>
      <c r="E35" s="78">
        <v>4000000</v>
      </c>
      <c r="F35" s="79">
        <f t="shared" si="0"/>
        <v>212930739</v>
      </c>
      <c r="G35" s="77">
        <v>209679739</v>
      </c>
      <c r="H35" s="78">
        <v>31221549</v>
      </c>
      <c r="I35" s="79">
        <f t="shared" si="1"/>
        <v>240901288</v>
      </c>
      <c r="J35" s="77">
        <v>77513792</v>
      </c>
      <c r="K35" s="78">
        <v>9192</v>
      </c>
      <c r="L35" s="78">
        <f t="shared" si="2"/>
        <v>77522984</v>
      </c>
      <c r="M35" s="95">
        <f t="shared" si="3"/>
        <v>0.36407605761420853</v>
      </c>
      <c r="N35" s="77">
        <v>89000723</v>
      </c>
      <c r="O35" s="78">
        <v>6708218</v>
      </c>
      <c r="P35" s="78">
        <f t="shared" si="4"/>
        <v>95708941</v>
      </c>
      <c r="Q35" s="95">
        <f t="shared" si="5"/>
        <v>0.44948390941337973</v>
      </c>
      <c r="R35" s="77">
        <v>55556039</v>
      </c>
      <c r="S35" s="78">
        <v>2391828</v>
      </c>
      <c r="T35" s="78">
        <f t="shared" si="6"/>
        <v>57947867</v>
      </c>
      <c r="U35" s="95">
        <f t="shared" si="7"/>
        <v>0.24054610700130422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222070554</v>
      </c>
      <c r="AA35" s="78">
        <f t="shared" si="11"/>
        <v>9109238</v>
      </c>
      <c r="AB35" s="78">
        <f t="shared" si="12"/>
        <v>231179792</v>
      </c>
      <c r="AC35" s="95">
        <f t="shared" si="13"/>
        <v>0.95964531331189895</v>
      </c>
      <c r="AD35" s="77">
        <v>44028745</v>
      </c>
      <c r="AE35" s="78">
        <v>87493</v>
      </c>
      <c r="AF35" s="78">
        <f t="shared" si="14"/>
        <v>44116238</v>
      </c>
      <c r="AG35" s="78">
        <v>193521000</v>
      </c>
      <c r="AH35" s="78">
        <v>205589716</v>
      </c>
      <c r="AI35" s="79">
        <v>191942402</v>
      </c>
      <c r="AJ35" s="114">
        <f t="shared" si="15"/>
        <v>0.93361869326187508</v>
      </c>
      <c r="AK35" s="115">
        <f t="shared" si="16"/>
        <v>0.31352693763235195</v>
      </c>
    </row>
    <row r="36" spans="1:37" ht="14" x14ac:dyDescent="0.3">
      <c r="A36" s="58" t="s">
        <v>0</v>
      </c>
      <c r="B36" s="59" t="s">
        <v>229</v>
      </c>
      <c r="C36" s="60" t="s">
        <v>0</v>
      </c>
      <c r="D36" s="80">
        <f>SUM(D31:D35)</f>
        <v>6101187684</v>
      </c>
      <c r="E36" s="81">
        <f>SUM(E31:E35)</f>
        <v>470208232</v>
      </c>
      <c r="F36" s="82">
        <f t="shared" si="0"/>
        <v>6571395916</v>
      </c>
      <c r="G36" s="80">
        <f>SUM(G31:G35)</f>
        <v>5308031239</v>
      </c>
      <c r="H36" s="81">
        <f>SUM(H31:H35)</f>
        <v>478922308</v>
      </c>
      <c r="I36" s="82">
        <f t="shared" si="1"/>
        <v>5786953547</v>
      </c>
      <c r="J36" s="80">
        <f>SUM(J31:J35)</f>
        <v>1416576246</v>
      </c>
      <c r="K36" s="81">
        <f>SUM(K31:K35)</f>
        <v>45313074</v>
      </c>
      <c r="L36" s="81">
        <f t="shared" si="2"/>
        <v>1461889320</v>
      </c>
      <c r="M36" s="96">
        <f t="shared" si="3"/>
        <v>0.22246252374485603</v>
      </c>
      <c r="N36" s="80">
        <f>SUM(N31:N35)</f>
        <v>1249668407</v>
      </c>
      <c r="O36" s="81">
        <f>SUM(O31:O35)</f>
        <v>88064711</v>
      </c>
      <c r="P36" s="81">
        <f t="shared" si="4"/>
        <v>1337733118</v>
      </c>
      <c r="Q36" s="96">
        <f t="shared" si="5"/>
        <v>0.20356909477070076</v>
      </c>
      <c r="R36" s="80">
        <f>SUM(R31:R35)</f>
        <v>1181028384</v>
      </c>
      <c r="S36" s="81">
        <f>SUM(S31:S35)</f>
        <v>54910409</v>
      </c>
      <c r="T36" s="81">
        <f t="shared" si="6"/>
        <v>1235938793</v>
      </c>
      <c r="U36" s="96">
        <f t="shared" si="7"/>
        <v>0.21357330466921062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3847273037</v>
      </c>
      <c r="AA36" s="81">
        <f t="shared" si="11"/>
        <v>188288194</v>
      </c>
      <c r="AB36" s="81">
        <f t="shared" si="12"/>
        <v>4035561231</v>
      </c>
      <c r="AC36" s="96">
        <f t="shared" si="13"/>
        <v>0.69735504151265659</v>
      </c>
      <c r="AD36" s="80">
        <f>SUM(AD31:AD35)</f>
        <v>1212246625</v>
      </c>
      <c r="AE36" s="81">
        <f>SUM(AE31:AE35)</f>
        <v>24539010</v>
      </c>
      <c r="AF36" s="81">
        <f t="shared" si="14"/>
        <v>1236785635</v>
      </c>
      <c r="AG36" s="81">
        <f>SUM(AG31:AG35)</f>
        <v>5586488638</v>
      </c>
      <c r="AH36" s="81">
        <f>SUM(AH31:AH35)</f>
        <v>5370105249</v>
      </c>
      <c r="AI36" s="82">
        <f>SUM(AI31:AI35)</f>
        <v>3815808277</v>
      </c>
      <c r="AJ36" s="116">
        <f t="shared" si="15"/>
        <v>0.7105648958575933</v>
      </c>
      <c r="AK36" s="117">
        <f t="shared" si="16"/>
        <v>-6.8471202772335538E-4</v>
      </c>
    </row>
    <row r="37" spans="1:37" ht="14" x14ac:dyDescent="0.3">
      <c r="A37" s="61" t="s">
        <v>0</v>
      </c>
      <c r="B37" s="62" t="s">
        <v>230</v>
      </c>
      <c r="C37" s="63" t="s">
        <v>0</v>
      </c>
      <c r="D37" s="83">
        <f>SUM(D9,D11:D14,D16:D21,D23:D29,D31:D35)</f>
        <v>30631569933</v>
      </c>
      <c r="E37" s="84">
        <f>SUM(E9,E11:E14,E16:E21,E23:E29,E31:E35)</f>
        <v>3343027787</v>
      </c>
      <c r="F37" s="85">
        <f t="shared" si="0"/>
        <v>33974597720</v>
      </c>
      <c r="G37" s="83">
        <f>SUM(G9,G11:G14,G16:G21,G23:G29,G31:G35)</f>
        <v>29680252227</v>
      </c>
      <c r="H37" s="84">
        <f>SUM(H9,H11:H14,H16:H21,H23:H29,H31:H35)</f>
        <v>3576797299</v>
      </c>
      <c r="I37" s="85">
        <f t="shared" si="1"/>
        <v>33257049526</v>
      </c>
      <c r="J37" s="83">
        <f>SUM(J9,J11:J14,J16:J21,J23:J29,J31:J35)</f>
        <v>7909625265</v>
      </c>
      <c r="K37" s="84">
        <f>SUM(K9,K11:K14,K16:K21,K23:K29,K31:K35)</f>
        <v>-1255259046</v>
      </c>
      <c r="L37" s="84">
        <f t="shared" si="2"/>
        <v>6654366219</v>
      </c>
      <c r="M37" s="97">
        <f t="shared" si="3"/>
        <v>0.19586298780758601</v>
      </c>
      <c r="N37" s="83">
        <f>SUM(N9,N11:N14,N16:N21,N23:N29,N31:N35)</f>
        <v>6820075060</v>
      </c>
      <c r="O37" s="84">
        <f>SUM(O9,O11:O14,O16:O21,O23:O29,O31:O35)</f>
        <v>693864054</v>
      </c>
      <c r="P37" s="84">
        <f t="shared" si="4"/>
        <v>7513939114</v>
      </c>
      <c r="Q37" s="97">
        <f t="shared" si="5"/>
        <v>0.22116344617015821</v>
      </c>
      <c r="R37" s="83">
        <f>SUM(R9,R11:R14,R16:R21,R23:R29,R31:R35)</f>
        <v>6486547801</v>
      </c>
      <c r="S37" s="84">
        <f>SUM(S9,S11:S14,S16:S21,S23:S29,S31:S35)</f>
        <v>516580249</v>
      </c>
      <c r="T37" s="84">
        <f t="shared" si="6"/>
        <v>7003128050</v>
      </c>
      <c r="U37" s="97">
        <f t="shared" si="7"/>
        <v>0.21057574709160626</v>
      </c>
      <c r="V37" s="83">
        <f>SUM(V9,V11:V14,V16:V21,V23:V29,V31:V35)</f>
        <v>0</v>
      </c>
      <c r="W37" s="84">
        <f>SUM(W9,W11:W14,W16:W21,W23:W29,W31:W35)</f>
        <v>0</v>
      </c>
      <c r="X37" s="84">
        <f t="shared" si="8"/>
        <v>0</v>
      </c>
      <c r="Y37" s="97">
        <f t="shared" si="9"/>
        <v>0</v>
      </c>
      <c r="Z37" s="83">
        <f t="shared" si="10"/>
        <v>21216248126</v>
      </c>
      <c r="AA37" s="84">
        <f t="shared" si="11"/>
        <v>-44814743</v>
      </c>
      <c r="AB37" s="84">
        <f t="shared" si="12"/>
        <v>21171433383</v>
      </c>
      <c r="AC37" s="97">
        <f t="shared" si="13"/>
        <v>0.63659986934344259</v>
      </c>
      <c r="AD37" s="83">
        <f>SUM(AD9,AD11:AD14,AD16:AD21,AD23:AD29,AD31:AD35)</f>
        <v>6585783262</v>
      </c>
      <c r="AE37" s="84">
        <f>SUM(AE9,AE11:AE14,AE16:AE21,AE23:AE29,AE31:AE35)</f>
        <v>407579176</v>
      </c>
      <c r="AF37" s="84">
        <f t="shared" si="14"/>
        <v>6993362438</v>
      </c>
      <c r="AG37" s="84">
        <f>SUM(AG9,AG11:AG14,AG16:AG21,AG23:AG29,AG31:AG35)</f>
        <v>30800280852</v>
      </c>
      <c r="AH37" s="84">
        <f>SUM(AH9,AH11:AH14,AH16:AH21,AH23:AH29,AH31:AH35)</f>
        <v>30956378884</v>
      </c>
      <c r="AI37" s="85">
        <f>SUM(AI9,AI11:AI14,AI16:AI21,AI23:AI29,AI31:AI35)</f>
        <v>21436182925</v>
      </c>
      <c r="AJ37" s="118">
        <f t="shared" si="15"/>
        <v>0.69246416078979534</v>
      </c>
      <c r="AK37" s="119">
        <f t="shared" si="16"/>
        <v>1.3964115383089393E-3</v>
      </c>
    </row>
    <row r="38" spans="1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1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1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1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28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48</v>
      </c>
      <c r="C9" s="57" t="s">
        <v>49</v>
      </c>
      <c r="D9" s="77">
        <v>65495404835</v>
      </c>
      <c r="E9" s="78">
        <v>3197115099</v>
      </c>
      <c r="F9" s="79">
        <f>$D9       +$E9</f>
        <v>68692519934</v>
      </c>
      <c r="G9" s="77">
        <v>66325379864</v>
      </c>
      <c r="H9" s="78">
        <v>3355376752</v>
      </c>
      <c r="I9" s="79">
        <f>$G9       +$H9</f>
        <v>69680756616</v>
      </c>
      <c r="J9" s="77">
        <v>18177798348</v>
      </c>
      <c r="K9" s="78">
        <v>137679154</v>
      </c>
      <c r="L9" s="78">
        <f>$J9       +$K9</f>
        <v>18315477502</v>
      </c>
      <c r="M9" s="95">
        <f>IF(($F9       =0),0,($L9       /$F9       ))</f>
        <v>0.26662986770026154</v>
      </c>
      <c r="N9" s="77">
        <v>16364837326</v>
      </c>
      <c r="O9" s="78">
        <v>1217581037</v>
      </c>
      <c r="P9" s="78">
        <f>$N9       +$O9</f>
        <v>17582418363</v>
      </c>
      <c r="Q9" s="95">
        <f>IF(($F9       =0),0,($P9       /$F9       ))</f>
        <v>0.25595826707031921</v>
      </c>
      <c r="R9" s="77">
        <v>14949498773</v>
      </c>
      <c r="S9" s="78">
        <v>291204805</v>
      </c>
      <c r="T9" s="78">
        <f>$R9       +$S9</f>
        <v>15240703578</v>
      </c>
      <c r="U9" s="95">
        <f>IF(($I9       =0),0,($T9       /$I9       ))</f>
        <v>0.21872184399473715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49492134447</v>
      </c>
      <c r="AA9" s="78">
        <f>$K9       +$O9       +$S9</f>
        <v>1646464996</v>
      </c>
      <c r="AB9" s="78">
        <f>$Z9       +$AA9</f>
        <v>51138599443</v>
      </c>
      <c r="AC9" s="95">
        <f>IF(($I9       =0),0,($AB9       /$I9       ))</f>
        <v>0.73389845240655183</v>
      </c>
      <c r="AD9" s="77">
        <v>12698423329</v>
      </c>
      <c r="AE9" s="78">
        <v>970394272</v>
      </c>
      <c r="AF9" s="78">
        <f>$AD9       +$AE9</f>
        <v>13668817601</v>
      </c>
      <c r="AG9" s="78">
        <v>63583292870</v>
      </c>
      <c r="AH9" s="78">
        <v>63071804689</v>
      </c>
      <c r="AI9" s="79">
        <v>44453574271</v>
      </c>
      <c r="AJ9" s="114">
        <f>IF(($AH9       =0),0,($AI9       /$AH9       ))</f>
        <v>0.70480897907068918</v>
      </c>
      <c r="AK9" s="115">
        <f>IF(($AF9       =0),0,(($T9       /$AF9       )-1))</f>
        <v>0.11499794809501318</v>
      </c>
    </row>
    <row r="10" spans="1:37" ht="13" x14ac:dyDescent="0.3">
      <c r="A10" s="55" t="s">
        <v>99</v>
      </c>
      <c r="B10" s="56" t="s">
        <v>52</v>
      </c>
      <c r="C10" s="57" t="s">
        <v>53</v>
      </c>
      <c r="D10" s="77">
        <v>84820301496</v>
      </c>
      <c r="E10" s="78">
        <v>8700420163</v>
      </c>
      <c r="F10" s="79">
        <f t="shared" ref="F10:F23" si="0">$D10      +$E10</f>
        <v>93520721659</v>
      </c>
      <c r="G10" s="77">
        <v>84848272511</v>
      </c>
      <c r="H10" s="78">
        <v>8424388186</v>
      </c>
      <c r="I10" s="79">
        <f t="shared" ref="I10:I23" si="1">$G10      +$H10</f>
        <v>93272660697</v>
      </c>
      <c r="J10" s="77">
        <v>24573156673</v>
      </c>
      <c r="K10" s="78">
        <v>712504000</v>
      </c>
      <c r="L10" s="78">
        <f t="shared" ref="L10:L23" si="2">$J10      +$K10</f>
        <v>25285660673</v>
      </c>
      <c r="M10" s="95">
        <f t="shared" ref="M10:M23" si="3">IF(($F10      =0),0,($L10      /$F10      ))</f>
        <v>0.27037495246452287</v>
      </c>
      <c r="N10" s="77">
        <v>23993560323</v>
      </c>
      <c r="O10" s="78">
        <v>1508931000</v>
      </c>
      <c r="P10" s="78">
        <f t="shared" ref="P10:P23" si="4">$N10      +$O10</f>
        <v>25502491323</v>
      </c>
      <c r="Q10" s="95">
        <f t="shared" ref="Q10:Q23" si="5">IF(($F10      =0),0,($P10      /$F10      ))</f>
        <v>0.27269348301212298</v>
      </c>
      <c r="R10" s="77">
        <v>23578503300</v>
      </c>
      <c r="S10" s="78">
        <v>1196434000</v>
      </c>
      <c r="T10" s="78">
        <f t="shared" ref="T10:T23" si="6">$R10      +$S10</f>
        <v>24774937300</v>
      </c>
      <c r="U10" s="95">
        <f t="shared" ref="U10:U23" si="7">IF(($I10      =0),0,($T10      /$I10      ))</f>
        <v>0.26561842575159705</v>
      </c>
      <c r="V10" s="77">
        <v>0</v>
      </c>
      <c r="W10" s="78">
        <v>0</v>
      </c>
      <c r="X10" s="78">
        <f t="shared" ref="X10:X23" si="8">$V10      +$W10</f>
        <v>0</v>
      </c>
      <c r="Y10" s="95">
        <f t="shared" ref="Y10:Y23" si="9">IF(($I10      =0),0,($X10      /$I10      ))</f>
        <v>0</v>
      </c>
      <c r="Z10" s="77">
        <f t="shared" ref="Z10:Z23" si="10">$J10      +$N10      +$R10</f>
        <v>72145220296</v>
      </c>
      <c r="AA10" s="78">
        <f t="shared" ref="AA10:AA23" si="11">$K10      +$O10      +$S10</f>
        <v>3417869000</v>
      </c>
      <c r="AB10" s="78">
        <f t="shared" ref="AB10:AB23" si="12">$Z10      +$AA10</f>
        <v>75563089296</v>
      </c>
      <c r="AC10" s="95">
        <f t="shared" ref="AC10:AC23" si="13">IF(($I10      =0),0,($AB10      /$I10      ))</f>
        <v>0.81013116524540607</v>
      </c>
      <c r="AD10" s="77">
        <v>21450175496</v>
      </c>
      <c r="AE10" s="78">
        <v>1087934138</v>
      </c>
      <c r="AF10" s="78">
        <f t="shared" ref="AF10:AF23" si="14">$AD10      +$AE10</f>
        <v>22538109634</v>
      </c>
      <c r="AG10" s="78">
        <v>83783677404</v>
      </c>
      <c r="AH10" s="78">
        <v>85047422319</v>
      </c>
      <c r="AI10" s="79">
        <v>69257213996</v>
      </c>
      <c r="AJ10" s="114">
        <f t="shared" ref="AJ10:AJ23" si="15">IF(($AH10      =0),0,($AI10      /$AH10      ))</f>
        <v>0.81433642675525986</v>
      </c>
      <c r="AK10" s="115">
        <f t="shared" ref="AK10:AK23" si="16">IF(($AF10      =0),0,(($T10      /$AF10      )-1))</f>
        <v>9.9246463094030846E-2</v>
      </c>
    </row>
    <row r="11" spans="1:37" ht="13" x14ac:dyDescent="0.3">
      <c r="A11" s="55" t="s">
        <v>99</v>
      </c>
      <c r="B11" s="56" t="s">
        <v>58</v>
      </c>
      <c r="C11" s="57" t="s">
        <v>59</v>
      </c>
      <c r="D11" s="77">
        <v>53380626144</v>
      </c>
      <c r="E11" s="78">
        <v>2459328252</v>
      </c>
      <c r="F11" s="79">
        <f t="shared" si="0"/>
        <v>55839954396</v>
      </c>
      <c r="G11" s="77">
        <v>53435452010</v>
      </c>
      <c r="H11" s="78">
        <v>2768835586</v>
      </c>
      <c r="I11" s="79">
        <f t="shared" si="1"/>
        <v>56204287596</v>
      </c>
      <c r="J11" s="77">
        <v>14478023180</v>
      </c>
      <c r="K11" s="78">
        <v>443827692</v>
      </c>
      <c r="L11" s="78">
        <f t="shared" si="2"/>
        <v>14921850872</v>
      </c>
      <c r="M11" s="95">
        <f t="shared" si="3"/>
        <v>0.26722534130631204</v>
      </c>
      <c r="N11" s="77">
        <v>13142658049</v>
      </c>
      <c r="O11" s="78">
        <v>685581791</v>
      </c>
      <c r="P11" s="78">
        <f t="shared" si="4"/>
        <v>13828239840</v>
      </c>
      <c r="Q11" s="95">
        <f t="shared" si="5"/>
        <v>0.24764060052653916</v>
      </c>
      <c r="R11" s="77">
        <v>13509208834</v>
      </c>
      <c r="S11" s="78">
        <v>306283111</v>
      </c>
      <c r="T11" s="78">
        <f t="shared" si="6"/>
        <v>13815491945</v>
      </c>
      <c r="U11" s="95">
        <f t="shared" si="7"/>
        <v>0.24580850564829923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41129890063</v>
      </c>
      <c r="AA11" s="78">
        <f t="shared" si="11"/>
        <v>1435692594</v>
      </c>
      <c r="AB11" s="78">
        <f t="shared" si="12"/>
        <v>42565582657</v>
      </c>
      <c r="AC11" s="95">
        <f t="shared" si="13"/>
        <v>0.75733693064422625</v>
      </c>
      <c r="AD11" s="77">
        <v>12009436632</v>
      </c>
      <c r="AE11" s="78">
        <v>840087426</v>
      </c>
      <c r="AF11" s="78">
        <f t="shared" si="14"/>
        <v>12849524058</v>
      </c>
      <c r="AG11" s="78">
        <v>50751811546</v>
      </c>
      <c r="AH11" s="78">
        <v>51463640291</v>
      </c>
      <c r="AI11" s="79">
        <v>39337939160</v>
      </c>
      <c r="AJ11" s="114">
        <f t="shared" si="15"/>
        <v>0.7643831438577704</v>
      </c>
      <c r="AK11" s="115">
        <f t="shared" si="16"/>
        <v>7.5175382577582495E-2</v>
      </c>
    </row>
    <row r="12" spans="1:37" ht="14" x14ac:dyDescent="0.3">
      <c r="A12" s="58" t="s">
        <v>0</v>
      </c>
      <c r="B12" s="59" t="s">
        <v>100</v>
      </c>
      <c r="C12" s="60" t="s">
        <v>0</v>
      </c>
      <c r="D12" s="80">
        <f>SUM(D9:D11)</f>
        <v>203696332475</v>
      </c>
      <c r="E12" s="81">
        <f>SUM(E9:E11)</f>
        <v>14356863514</v>
      </c>
      <c r="F12" s="82">
        <f t="shared" si="0"/>
        <v>218053195989</v>
      </c>
      <c r="G12" s="80">
        <f>SUM(G9:G11)</f>
        <v>204609104385</v>
      </c>
      <c r="H12" s="81">
        <f>SUM(H9:H11)</f>
        <v>14548600524</v>
      </c>
      <c r="I12" s="82">
        <f t="shared" si="1"/>
        <v>219157704909</v>
      </c>
      <c r="J12" s="80">
        <f>SUM(J9:J11)</f>
        <v>57228978201</v>
      </c>
      <c r="K12" s="81">
        <f>SUM(K9:K11)</f>
        <v>1294010846</v>
      </c>
      <c r="L12" s="81">
        <f t="shared" si="2"/>
        <v>58522989047</v>
      </c>
      <c r="M12" s="96">
        <f t="shared" si="3"/>
        <v>0.26838858647113006</v>
      </c>
      <c r="N12" s="80">
        <f>SUM(N9:N11)</f>
        <v>53501055698</v>
      </c>
      <c r="O12" s="81">
        <f>SUM(O9:O11)</f>
        <v>3412093828</v>
      </c>
      <c r="P12" s="81">
        <f t="shared" si="4"/>
        <v>56913149526</v>
      </c>
      <c r="Q12" s="96">
        <f t="shared" si="5"/>
        <v>0.26100580304666143</v>
      </c>
      <c r="R12" s="80">
        <f>SUM(R9:R11)</f>
        <v>52037210907</v>
      </c>
      <c r="S12" s="81">
        <f>SUM(S9:S11)</f>
        <v>1793921916</v>
      </c>
      <c r="T12" s="81">
        <f t="shared" si="6"/>
        <v>53831132823</v>
      </c>
      <c r="U12" s="96">
        <f t="shared" si="7"/>
        <v>0.24562737981469596</v>
      </c>
      <c r="V12" s="80">
        <f>SUM(V9:V11)</f>
        <v>0</v>
      </c>
      <c r="W12" s="81">
        <f>SUM(W9:W11)</f>
        <v>0</v>
      </c>
      <c r="X12" s="81">
        <f t="shared" si="8"/>
        <v>0</v>
      </c>
      <c r="Y12" s="96">
        <f t="shared" si="9"/>
        <v>0</v>
      </c>
      <c r="Z12" s="80">
        <f t="shared" si="10"/>
        <v>162767244806</v>
      </c>
      <c r="AA12" s="81">
        <f t="shared" si="11"/>
        <v>6500026590</v>
      </c>
      <c r="AB12" s="81">
        <f t="shared" si="12"/>
        <v>169267271396</v>
      </c>
      <c r="AC12" s="96">
        <f t="shared" si="13"/>
        <v>0.7723537325155152</v>
      </c>
      <c r="AD12" s="80">
        <f>SUM(AD9:AD11)</f>
        <v>46158035457</v>
      </c>
      <c r="AE12" s="81">
        <f>SUM(AE9:AE11)</f>
        <v>2898415836</v>
      </c>
      <c r="AF12" s="81">
        <f t="shared" si="14"/>
        <v>49056451293</v>
      </c>
      <c r="AG12" s="81">
        <f>SUM(AG9:AG11)</f>
        <v>198118781820</v>
      </c>
      <c r="AH12" s="81">
        <f>SUM(AH9:AH11)</f>
        <v>199582867299</v>
      </c>
      <c r="AI12" s="82">
        <f>SUM(AI9:AI11)</f>
        <v>153048727427</v>
      </c>
      <c r="AJ12" s="116">
        <f t="shared" si="15"/>
        <v>0.76684301362257679</v>
      </c>
      <c r="AK12" s="117">
        <f t="shared" si="16"/>
        <v>9.7330349100920754E-2</v>
      </c>
    </row>
    <row r="13" spans="1:37" ht="13" x14ac:dyDescent="0.3">
      <c r="A13" s="55" t="s">
        <v>101</v>
      </c>
      <c r="B13" s="56" t="s">
        <v>63</v>
      </c>
      <c r="C13" s="57" t="s">
        <v>64</v>
      </c>
      <c r="D13" s="77">
        <v>9498043242</v>
      </c>
      <c r="E13" s="78">
        <v>379715545</v>
      </c>
      <c r="F13" s="79">
        <f t="shared" si="0"/>
        <v>9877758787</v>
      </c>
      <c r="G13" s="77">
        <v>9339360992</v>
      </c>
      <c r="H13" s="78">
        <v>459166452</v>
      </c>
      <c r="I13" s="79">
        <f t="shared" si="1"/>
        <v>9798527444</v>
      </c>
      <c r="J13" s="77">
        <v>2708462199</v>
      </c>
      <c r="K13" s="78">
        <v>37843949</v>
      </c>
      <c r="L13" s="78">
        <f t="shared" si="2"/>
        <v>2746306148</v>
      </c>
      <c r="M13" s="95">
        <f t="shared" si="3"/>
        <v>0.2780292784244115</v>
      </c>
      <c r="N13" s="77">
        <v>2313343026</v>
      </c>
      <c r="O13" s="78">
        <v>69254576</v>
      </c>
      <c r="P13" s="78">
        <f t="shared" si="4"/>
        <v>2382597602</v>
      </c>
      <c r="Q13" s="95">
        <f t="shared" si="5"/>
        <v>0.24120831996178205</v>
      </c>
      <c r="R13" s="77">
        <v>1961425664</v>
      </c>
      <c r="S13" s="78">
        <v>64823603</v>
      </c>
      <c r="T13" s="78">
        <f t="shared" si="6"/>
        <v>2026249267</v>
      </c>
      <c r="U13" s="95">
        <f t="shared" si="7"/>
        <v>0.206791201900521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6983230889</v>
      </c>
      <c r="AA13" s="78">
        <f t="shared" si="11"/>
        <v>171922128</v>
      </c>
      <c r="AB13" s="78">
        <f t="shared" si="12"/>
        <v>7155153017</v>
      </c>
      <c r="AC13" s="95">
        <f t="shared" si="13"/>
        <v>0.73022737935804471</v>
      </c>
      <c r="AD13" s="77">
        <v>2089036659</v>
      </c>
      <c r="AE13" s="78">
        <v>48377817</v>
      </c>
      <c r="AF13" s="78">
        <f t="shared" si="14"/>
        <v>2137414476</v>
      </c>
      <c r="AG13" s="78">
        <v>8819503220</v>
      </c>
      <c r="AH13" s="78">
        <v>8446257091</v>
      </c>
      <c r="AI13" s="79">
        <v>6739574105</v>
      </c>
      <c r="AJ13" s="114">
        <f t="shared" si="15"/>
        <v>0.7979361784027893</v>
      </c>
      <c r="AK13" s="115">
        <f t="shared" si="16"/>
        <v>-5.2009196273451241E-2</v>
      </c>
    </row>
    <row r="14" spans="1:37" ht="13" x14ac:dyDescent="0.3">
      <c r="A14" s="55" t="s">
        <v>101</v>
      </c>
      <c r="B14" s="56" t="s">
        <v>231</v>
      </c>
      <c r="C14" s="57" t="s">
        <v>232</v>
      </c>
      <c r="D14" s="77">
        <v>2019472900</v>
      </c>
      <c r="E14" s="78">
        <v>235715132</v>
      </c>
      <c r="F14" s="79">
        <f t="shared" si="0"/>
        <v>2255188032</v>
      </c>
      <c r="G14" s="77">
        <v>1999749557</v>
      </c>
      <c r="H14" s="78">
        <v>244179019</v>
      </c>
      <c r="I14" s="79">
        <f t="shared" si="1"/>
        <v>2243928576</v>
      </c>
      <c r="J14" s="77">
        <v>519283283</v>
      </c>
      <c r="K14" s="78">
        <v>25412278</v>
      </c>
      <c r="L14" s="78">
        <f t="shared" si="2"/>
        <v>544695561</v>
      </c>
      <c r="M14" s="95">
        <f t="shared" si="3"/>
        <v>0.241529998062707</v>
      </c>
      <c r="N14" s="77">
        <v>453143972</v>
      </c>
      <c r="O14" s="78">
        <v>76493199</v>
      </c>
      <c r="P14" s="78">
        <f t="shared" si="4"/>
        <v>529637171</v>
      </c>
      <c r="Q14" s="95">
        <f t="shared" si="5"/>
        <v>0.23485277656883202</v>
      </c>
      <c r="R14" s="77">
        <v>434254728</v>
      </c>
      <c r="S14" s="78">
        <v>36097352</v>
      </c>
      <c r="T14" s="78">
        <f t="shared" si="6"/>
        <v>470352080</v>
      </c>
      <c r="U14" s="95">
        <f t="shared" si="7"/>
        <v>0.20961098540776371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1406681983</v>
      </c>
      <c r="AA14" s="78">
        <f t="shared" si="11"/>
        <v>138002829</v>
      </c>
      <c r="AB14" s="78">
        <f t="shared" si="12"/>
        <v>1544684812</v>
      </c>
      <c r="AC14" s="95">
        <f t="shared" si="13"/>
        <v>0.68838412617995914</v>
      </c>
      <c r="AD14" s="77">
        <v>402519669</v>
      </c>
      <c r="AE14" s="78">
        <v>55664357</v>
      </c>
      <c r="AF14" s="78">
        <f t="shared" si="14"/>
        <v>458184026</v>
      </c>
      <c r="AG14" s="78">
        <v>2052590097</v>
      </c>
      <c r="AH14" s="78">
        <v>2072447345</v>
      </c>
      <c r="AI14" s="79">
        <v>1467760408</v>
      </c>
      <c r="AJ14" s="114">
        <f t="shared" si="15"/>
        <v>0.70822566929921205</v>
      </c>
      <c r="AK14" s="115">
        <f t="shared" si="16"/>
        <v>2.6557132744736922E-2</v>
      </c>
    </row>
    <row r="15" spans="1:37" ht="13" x14ac:dyDescent="0.3">
      <c r="A15" s="55" t="s">
        <v>101</v>
      </c>
      <c r="B15" s="56" t="s">
        <v>233</v>
      </c>
      <c r="C15" s="57" t="s">
        <v>234</v>
      </c>
      <c r="D15" s="77">
        <v>1453050392</v>
      </c>
      <c r="E15" s="78">
        <v>104387800</v>
      </c>
      <c r="F15" s="79">
        <f t="shared" si="0"/>
        <v>1557438192</v>
      </c>
      <c r="G15" s="77">
        <v>1464243612</v>
      </c>
      <c r="H15" s="78">
        <v>115313520</v>
      </c>
      <c r="I15" s="79">
        <f t="shared" si="1"/>
        <v>1579557132</v>
      </c>
      <c r="J15" s="77">
        <v>421012926</v>
      </c>
      <c r="K15" s="78">
        <v>16833231</v>
      </c>
      <c r="L15" s="78">
        <f t="shared" si="2"/>
        <v>437846157</v>
      </c>
      <c r="M15" s="95">
        <f t="shared" si="3"/>
        <v>0.28113228457415407</v>
      </c>
      <c r="N15" s="77">
        <v>388989726</v>
      </c>
      <c r="O15" s="78">
        <v>29022590</v>
      </c>
      <c r="P15" s="78">
        <f t="shared" si="4"/>
        <v>418012316</v>
      </c>
      <c r="Q15" s="95">
        <f t="shared" si="5"/>
        <v>0.26839737085373849</v>
      </c>
      <c r="R15" s="77">
        <v>352707118</v>
      </c>
      <c r="S15" s="78">
        <v>5825602</v>
      </c>
      <c r="T15" s="78">
        <f t="shared" si="6"/>
        <v>358532720</v>
      </c>
      <c r="U15" s="95">
        <f t="shared" si="7"/>
        <v>0.22698306552928152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1162709770</v>
      </c>
      <c r="AA15" s="78">
        <f t="shared" si="11"/>
        <v>51681423</v>
      </c>
      <c r="AB15" s="78">
        <f t="shared" si="12"/>
        <v>1214391193</v>
      </c>
      <c r="AC15" s="95">
        <f t="shared" si="13"/>
        <v>0.76881751751667571</v>
      </c>
      <c r="AD15" s="77">
        <v>319537298</v>
      </c>
      <c r="AE15" s="78">
        <v>15514671</v>
      </c>
      <c r="AF15" s="78">
        <f t="shared" si="14"/>
        <v>335051969</v>
      </c>
      <c r="AG15" s="78">
        <v>1400225498</v>
      </c>
      <c r="AH15" s="78">
        <v>1470429022</v>
      </c>
      <c r="AI15" s="79">
        <v>1119119550</v>
      </c>
      <c r="AJ15" s="114">
        <f t="shared" si="15"/>
        <v>0.76108369275643961</v>
      </c>
      <c r="AK15" s="115">
        <f t="shared" si="16"/>
        <v>7.00809222822385E-2</v>
      </c>
    </row>
    <row r="16" spans="1:37" ht="13" x14ac:dyDescent="0.3">
      <c r="A16" s="55" t="s">
        <v>116</v>
      </c>
      <c r="B16" s="56" t="s">
        <v>235</v>
      </c>
      <c r="C16" s="57" t="s">
        <v>236</v>
      </c>
      <c r="D16" s="77">
        <v>446081422</v>
      </c>
      <c r="E16" s="78">
        <v>8025738</v>
      </c>
      <c r="F16" s="79">
        <f t="shared" si="0"/>
        <v>454107160</v>
      </c>
      <c r="G16" s="77">
        <v>445416994</v>
      </c>
      <c r="H16" s="78">
        <v>4804488</v>
      </c>
      <c r="I16" s="79">
        <f t="shared" si="1"/>
        <v>450221482</v>
      </c>
      <c r="J16" s="77">
        <v>151378030</v>
      </c>
      <c r="K16" s="78">
        <v>383000</v>
      </c>
      <c r="L16" s="78">
        <f t="shared" si="2"/>
        <v>151761030</v>
      </c>
      <c r="M16" s="95">
        <f t="shared" si="3"/>
        <v>0.33419651432054054</v>
      </c>
      <c r="N16" s="77">
        <v>141060159</v>
      </c>
      <c r="O16" s="78">
        <v>1462002</v>
      </c>
      <c r="P16" s="78">
        <f t="shared" si="4"/>
        <v>142522161</v>
      </c>
      <c r="Q16" s="95">
        <f t="shared" si="5"/>
        <v>0.31385138477006175</v>
      </c>
      <c r="R16" s="77">
        <v>107062744</v>
      </c>
      <c r="S16" s="78">
        <v>536125</v>
      </c>
      <c r="T16" s="78">
        <f t="shared" si="6"/>
        <v>107598869</v>
      </c>
      <c r="U16" s="95">
        <f t="shared" si="7"/>
        <v>0.23899097067074201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399500933</v>
      </c>
      <c r="AA16" s="78">
        <f t="shared" si="11"/>
        <v>2381127</v>
      </c>
      <c r="AB16" s="78">
        <f t="shared" si="12"/>
        <v>401882060</v>
      </c>
      <c r="AC16" s="95">
        <f t="shared" si="13"/>
        <v>0.89263190688888538</v>
      </c>
      <c r="AD16" s="77">
        <v>104544557</v>
      </c>
      <c r="AE16" s="78">
        <v>1626187</v>
      </c>
      <c r="AF16" s="78">
        <f t="shared" si="14"/>
        <v>106170744</v>
      </c>
      <c r="AG16" s="78">
        <v>422371977</v>
      </c>
      <c r="AH16" s="78">
        <v>535789370</v>
      </c>
      <c r="AI16" s="79">
        <v>488427597</v>
      </c>
      <c r="AJ16" s="114">
        <f t="shared" si="15"/>
        <v>0.91160374644984088</v>
      </c>
      <c r="AK16" s="115">
        <f t="shared" si="16"/>
        <v>1.3451210250537526E-2</v>
      </c>
    </row>
    <row r="17" spans="1:37" ht="14" x14ac:dyDescent="0.3">
      <c r="A17" s="58" t="s">
        <v>0</v>
      </c>
      <c r="B17" s="59" t="s">
        <v>237</v>
      </c>
      <c r="C17" s="60" t="s">
        <v>0</v>
      </c>
      <c r="D17" s="80">
        <f>SUM(D13:D16)</f>
        <v>13416647956</v>
      </c>
      <c r="E17" s="81">
        <f>SUM(E13:E16)</f>
        <v>727844215</v>
      </c>
      <c r="F17" s="82">
        <f t="shared" si="0"/>
        <v>14144492171</v>
      </c>
      <c r="G17" s="80">
        <f>SUM(G13:G16)</f>
        <v>13248771155</v>
      </c>
      <c r="H17" s="81">
        <f>SUM(H13:H16)</f>
        <v>823463479</v>
      </c>
      <c r="I17" s="82">
        <f t="shared" si="1"/>
        <v>14072234634</v>
      </c>
      <c r="J17" s="80">
        <f>SUM(J13:J16)</f>
        <v>3800136438</v>
      </c>
      <c r="K17" s="81">
        <f>SUM(K13:K16)</f>
        <v>80472458</v>
      </c>
      <c r="L17" s="81">
        <f t="shared" si="2"/>
        <v>3880608896</v>
      </c>
      <c r="M17" s="96">
        <f t="shared" si="3"/>
        <v>0.27435476997585595</v>
      </c>
      <c r="N17" s="80">
        <f>SUM(N13:N16)</f>
        <v>3296536883</v>
      </c>
      <c r="O17" s="81">
        <f>SUM(O13:O16)</f>
        <v>176232367</v>
      </c>
      <c r="P17" s="81">
        <f t="shared" si="4"/>
        <v>3472769250</v>
      </c>
      <c r="Q17" s="96">
        <f t="shared" si="5"/>
        <v>0.24552095670992755</v>
      </c>
      <c r="R17" s="80">
        <f>SUM(R13:R16)</f>
        <v>2855450254</v>
      </c>
      <c r="S17" s="81">
        <f>SUM(S13:S16)</f>
        <v>107282682</v>
      </c>
      <c r="T17" s="81">
        <f t="shared" si="6"/>
        <v>2962732936</v>
      </c>
      <c r="U17" s="96">
        <f t="shared" si="7"/>
        <v>0.21053748839873132</v>
      </c>
      <c r="V17" s="80">
        <f>SUM(V13:V16)</f>
        <v>0</v>
      </c>
      <c r="W17" s="81">
        <f>SUM(W13:W16)</f>
        <v>0</v>
      </c>
      <c r="X17" s="81">
        <f t="shared" si="8"/>
        <v>0</v>
      </c>
      <c r="Y17" s="96">
        <f t="shared" si="9"/>
        <v>0</v>
      </c>
      <c r="Z17" s="80">
        <f t="shared" si="10"/>
        <v>9952123575</v>
      </c>
      <c r="AA17" s="81">
        <f t="shared" si="11"/>
        <v>363987507</v>
      </c>
      <c r="AB17" s="81">
        <f t="shared" si="12"/>
        <v>10316111082</v>
      </c>
      <c r="AC17" s="96">
        <f t="shared" si="13"/>
        <v>0.73308265178262377</v>
      </c>
      <c r="AD17" s="80">
        <f>SUM(AD13:AD16)</f>
        <v>2915638183</v>
      </c>
      <c r="AE17" s="81">
        <f>SUM(AE13:AE16)</f>
        <v>121183032</v>
      </c>
      <c r="AF17" s="81">
        <f t="shared" si="14"/>
        <v>3036821215</v>
      </c>
      <c r="AG17" s="81">
        <f>SUM(AG13:AG16)</f>
        <v>12694690792</v>
      </c>
      <c r="AH17" s="81">
        <f>SUM(AH13:AH16)</f>
        <v>12524922828</v>
      </c>
      <c r="AI17" s="82">
        <f>SUM(AI13:AI16)</f>
        <v>9814881660</v>
      </c>
      <c r="AJ17" s="116">
        <f t="shared" si="15"/>
        <v>0.78362811450290237</v>
      </c>
      <c r="AK17" s="117">
        <f t="shared" si="16"/>
        <v>-2.4396654842257504E-2</v>
      </c>
    </row>
    <row r="18" spans="1:37" ht="13" x14ac:dyDescent="0.3">
      <c r="A18" s="55" t="s">
        <v>101</v>
      </c>
      <c r="B18" s="56" t="s">
        <v>65</v>
      </c>
      <c r="C18" s="57" t="s">
        <v>66</v>
      </c>
      <c r="D18" s="77">
        <v>5336130741</v>
      </c>
      <c r="E18" s="78">
        <v>500648888</v>
      </c>
      <c r="F18" s="79">
        <f t="shared" si="0"/>
        <v>5836779629</v>
      </c>
      <c r="G18" s="77">
        <v>5309261527</v>
      </c>
      <c r="H18" s="78">
        <v>643772316</v>
      </c>
      <c r="I18" s="79">
        <f t="shared" si="1"/>
        <v>5953033843</v>
      </c>
      <c r="J18" s="77">
        <v>1327630960</v>
      </c>
      <c r="K18" s="78">
        <v>70477485</v>
      </c>
      <c r="L18" s="78">
        <f t="shared" si="2"/>
        <v>1398108445</v>
      </c>
      <c r="M18" s="95">
        <f t="shared" si="3"/>
        <v>0.23953421815918965</v>
      </c>
      <c r="N18" s="77">
        <v>1236358495</v>
      </c>
      <c r="O18" s="78">
        <v>130350912</v>
      </c>
      <c r="P18" s="78">
        <f t="shared" si="4"/>
        <v>1366709407</v>
      </c>
      <c r="Q18" s="95">
        <f t="shared" si="5"/>
        <v>0.23415470411278055</v>
      </c>
      <c r="R18" s="77">
        <v>1055322154</v>
      </c>
      <c r="S18" s="78">
        <v>113477334</v>
      </c>
      <c r="T18" s="78">
        <f t="shared" si="6"/>
        <v>1168799488</v>
      </c>
      <c r="U18" s="95">
        <f t="shared" si="7"/>
        <v>0.19633677866191832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3619311609</v>
      </c>
      <c r="AA18" s="78">
        <f t="shared" si="11"/>
        <v>314305731</v>
      </c>
      <c r="AB18" s="78">
        <f t="shared" si="12"/>
        <v>3933617340</v>
      </c>
      <c r="AC18" s="95">
        <f t="shared" si="13"/>
        <v>0.66077523557596207</v>
      </c>
      <c r="AD18" s="77">
        <v>1352301803</v>
      </c>
      <c r="AE18" s="78">
        <v>50360764</v>
      </c>
      <c r="AF18" s="78">
        <f t="shared" si="14"/>
        <v>1402662567</v>
      </c>
      <c r="AG18" s="78">
        <v>4625257407</v>
      </c>
      <c r="AH18" s="78">
        <v>5136145669</v>
      </c>
      <c r="AI18" s="79">
        <v>3726039219</v>
      </c>
      <c r="AJ18" s="114">
        <f t="shared" si="15"/>
        <v>0.72545435023174765</v>
      </c>
      <c r="AK18" s="115">
        <f t="shared" si="16"/>
        <v>-0.16672796758252695</v>
      </c>
    </row>
    <row r="19" spans="1:37" ht="13" x14ac:dyDescent="0.3">
      <c r="A19" s="55" t="s">
        <v>101</v>
      </c>
      <c r="B19" s="56" t="s">
        <v>238</v>
      </c>
      <c r="C19" s="57" t="s">
        <v>239</v>
      </c>
      <c r="D19" s="77">
        <v>2898508758</v>
      </c>
      <c r="E19" s="78">
        <v>155110899</v>
      </c>
      <c r="F19" s="79">
        <f t="shared" si="0"/>
        <v>3053619657</v>
      </c>
      <c r="G19" s="77">
        <v>2795430308</v>
      </c>
      <c r="H19" s="78">
        <v>158218985</v>
      </c>
      <c r="I19" s="79">
        <f t="shared" si="1"/>
        <v>2953649293</v>
      </c>
      <c r="J19" s="77">
        <v>597611205</v>
      </c>
      <c r="K19" s="78">
        <v>20122550</v>
      </c>
      <c r="L19" s="78">
        <f t="shared" si="2"/>
        <v>617733755</v>
      </c>
      <c r="M19" s="95">
        <f t="shared" si="3"/>
        <v>0.20229557848959054</v>
      </c>
      <c r="N19" s="77">
        <v>557419264</v>
      </c>
      <c r="O19" s="78">
        <v>36944339</v>
      </c>
      <c r="P19" s="78">
        <f t="shared" si="4"/>
        <v>594363603</v>
      </c>
      <c r="Q19" s="95">
        <f t="shared" si="5"/>
        <v>0.19464231625490874</v>
      </c>
      <c r="R19" s="77">
        <v>355087910</v>
      </c>
      <c r="S19" s="78">
        <v>17894447</v>
      </c>
      <c r="T19" s="78">
        <f t="shared" si="6"/>
        <v>372982357</v>
      </c>
      <c r="U19" s="95">
        <f t="shared" si="7"/>
        <v>0.1262784846812888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1510118379</v>
      </c>
      <c r="AA19" s="78">
        <f t="shared" si="11"/>
        <v>74961336</v>
      </c>
      <c r="AB19" s="78">
        <f t="shared" si="12"/>
        <v>1585079715</v>
      </c>
      <c r="AC19" s="95">
        <f t="shared" si="13"/>
        <v>0.53665129396254285</v>
      </c>
      <c r="AD19" s="77">
        <v>646954324</v>
      </c>
      <c r="AE19" s="78">
        <v>-45085774</v>
      </c>
      <c r="AF19" s="78">
        <f t="shared" si="14"/>
        <v>601868550</v>
      </c>
      <c r="AG19" s="78">
        <v>2827393043</v>
      </c>
      <c r="AH19" s="78">
        <v>2652985285</v>
      </c>
      <c r="AI19" s="79">
        <v>1450646207</v>
      </c>
      <c r="AJ19" s="114">
        <f t="shared" si="15"/>
        <v>0.54679768304858878</v>
      </c>
      <c r="AK19" s="115">
        <f t="shared" si="16"/>
        <v>-0.3802926619109771</v>
      </c>
    </row>
    <row r="20" spans="1:37" ht="13" x14ac:dyDescent="0.3">
      <c r="A20" s="55" t="s">
        <v>101</v>
      </c>
      <c r="B20" s="56" t="s">
        <v>240</v>
      </c>
      <c r="C20" s="57" t="s">
        <v>241</v>
      </c>
      <c r="D20" s="77">
        <v>3395947829</v>
      </c>
      <c r="E20" s="78">
        <v>291421739</v>
      </c>
      <c r="F20" s="79">
        <f t="shared" si="0"/>
        <v>3687369568</v>
      </c>
      <c r="G20" s="77">
        <v>3341425792</v>
      </c>
      <c r="H20" s="78">
        <v>292095651</v>
      </c>
      <c r="I20" s="79">
        <f t="shared" si="1"/>
        <v>3633521443</v>
      </c>
      <c r="J20" s="77">
        <v>882544077</v>
      </c>
      <c r="K20" s="78">
        <v>54021366</v>
      </c>
      <c r="L20" s="78">
        <f t="shared" si="2"/>
        <v>936565443</v>
      </c>
      <c r="M20" s="95">
        <f t="shared" si="3"/>
        <v>0.25399283302866377</v>
      </c>
      <c r="N20" s="77">
        <v>757389706</v>
      </c>
      <c r="O20" s="78">
        <v>144030743</v>
      </c>
      <c r="P20" s="78">
        <f t="shared" si="4"/>
        <v>901420449</v>
      </c>
      <c r="Q20" s="95">
        <f t="shared" si="5"/>
        <v>0.24446165006696718</v>
      </c>
      <c r="R20" s="77">
        <v>790308697</v>
      </c>
      <c r="S20" s="78">
        <v>6894872</v>
      </c>
      <c r="T20" s="78">
        <f t="shared" si="6"/>
        <v>797203569</v>
      </c>
      <c r="U20" s="95">
        <f t="shared" si="7"/>
        <v>0.2194024671399194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2430242480</v>
      </c>
      <c r="AA20" s="78">
        <f t="shared" si="11"/>
        <v>204946981</v>
      </c>
      <c r="AB20" s="78">
        <f t="shared" si="12"/>
        <v>2635189461</v>
      </c>
      <c r="AC20" s="95">
        <f t="shared" si="13"/>
        <v>0.72524395475268422</v>
      </c>
      <c r="AD20" s="77">
        <v>692028610</v>
      </c>
      <c r="AE20" s="78">
        <v>102729603</v>
      </c>
      <c r="AF20" s="78">
        <f t="shared" si="14"/>
        <v>794758213</v>
      </c>
      <c r="AG20" s="78">
        <v>3167819058</v>
      </c>
      <c r="AH20" s="78">
        <v>3575053048</v>
      </c>
      <c r="AI20" s="79">
        <v>2559413399</v>
      </c>
      <c r="AJ20" s="114">
        <f t="shared" si="15"/>
        <v>0.71590920879672493</v>
      </c>
      <c r="AK20" s="115">
        <f t="shared" si="16"/>
        <v>3.0768552749764755E-3</v>
      </c>
    </row>
    <row r="21" spans="1:37" ht="13" x14ac:dyDescent="0.3">
      <c r="A21" s="55" t="s">
        <v>116</v>
      </c>
      <c r="B21" s="56" t="s">
        <v>242</v>
      </c>
      <c r="C21" s="57" t="s">
        <v>243</v>
      </c>
      <c r="D21" s="77">
        <v>345054255</v>
      </c>
      <c r="E21" s="78">
        <v>3729132</v>
      </c>
      <c r="F21" s="79">
        <f t="shared" si="0"/>
        <v>348783387</v>
      </c>
      <c r="G21" s="77">
        <v>376422828</v>
      </c>
      <c r="H21" s="78">
        <v>3468144</v>
      </c>
      <c r="I21" s="79">
        <f t="shared" si="1"/>
        <v>379890972</v>
      </c>
      <c r="J21" s="77">
        <v>109240574</v>
      </c>
      <c r="K21" s="78">
        <v>297817</v>
      </c>
      <c r="L21" s="78">
        <f t="shared" si="2"/>
        <v>109538391</v>
      </c>
      <c r="M21" s="95">
        <f t="shared" si="3"/>
        <v>0.31405851047601646</v>
      </c>
      <c r="N21" s="77">
        <v>88064655</v>
      </c>
      <c r="O21" s="78">
        <v>99000</v>
      </c>
      <c r="P21" s="78">
        <f t="shared" si="4"/>
        <v>88163655</v>
      </c>
      <c r="Q21" s="95">
        <f t="shared" si="5"/>
        <v>0.25277481177737404</v>
      </c>
      <c r="R21" s="77">
        <v>74073430</v>
      </c>
      <c r="S21" s="78">
        <v>40770</v>
      </c>
      <c r="T21" s="78">
        <f t="shared" si="6"/>
        <v>74114200</v>
      </c>
      <c r="U21" s="95">
        <f t="shared" si="7"/>
        <v>0.19509334378180485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271378659</v>
      </c>
      <c r="AA21" s="78">
        <f t="shared" si="11"/>
        <v>437587</v>
      </c>
      <c r="AB21" s="78">
        <f t="shared" si="12"/>
        <v>271816246</v>
      </c>
      <c r="AC21" s="95">
        <f t="shared" si="13"/>
        <v>0.71551120198771134</v>
      </c>
      <c r="AD21" s="77">
        <v>63886334</v>
      </c>
      <c r="AE21" s="78">
        <v>325802</v>
      </c>
      <c r="AF21" s="78">
        <f t="shared" si="14"/>
        <v>64212136</v>
      </c>
      <c r="AG21" s="78">
        <v>395729040</v>
      </c>
      <c r="AH21" s="78">
        <v>377075960</v>
      </c>
      <c r="AI21" s="79">
        <v>276571609</v>
      </c>
      <c r="AJ21" s="114">
        <f t="shared" si="15"/>
        <v>0.73346391268220867</v>
      </c>
      <c r="AK21" s="115">
        <f t="shared" si="16"/>
        <v>0.15420860629834832</v>
      </c>
    </row>
    <row r="22" spans="1:37" ht="14" x14ac:dyDescent="0.3">
      <c r="A22" s="58" t="s">
        <v>0</v>
      </c>
      <c r="B22" s="59" t="s">
        <v>244</v>
      </c>
      <c r="C22" s="60" t="s">
        <v>0</v>
      </c>
      <c r="D22" s="80">
        <f>SUM(D18:D21)</f>
        <v>11975641583</v>
      </c>
      <c r="E22" s="81">
        <f>SUM(E18:E21)</f>
        <v>950910658</v>
      </c>
      <c r="F22" s="82">
        <f t="shared" si="0"/>
        <v>12926552241</v>
      </c>
      <c r="G22" s="80">
        <f>SUM(G18:G21)</f>
        <v>11822540455</v>
      </c>
      <c r="H22" s="81">
        <f>SUM(H18:H21)</f>
        <v>1097555096</v>
      </c>
      <c r="I22" s="82">
        <f t="shared" si="1"/>
        <v>12920095551</v>
      </c>
      <c r="J22" s="80">
        <f>SUM(J18:J21)</f>
        <v>2917026816</v>
      </c>
      <c r="K22" s="81">
        <f>SUM(K18:K21)</f>
        <v>144919218</v>
      </c>
      <c r="L22" s="81">
        <f t="shared" si="2"/>
        <v>3061946034</v>
      </c>
      <c r="M22" s="96">
        <f t="shared" si="3"/>
        <v>0.23687259966259397</v>
      </c>
      <c r="N22" s="80">
        <f>SUM(N18:N21)</f>
        <v>2639232120</v>
      </c>
      <c r="O22" s="81">
        <f>SUM(O18:O21)</f>
        <v>311424994</v>
      </c>
      <c r="P22" s="81">
        <f t="shared" si="4"/>
        <v>2950657114</v>
      </c>
      <c r="Q22" s="96">
        <f t="shared" si="5"/>
        <v>0.22826327229322649</v>
      </c>
      <c r="R22" s="80">
        <f>SUM(R18:R21)</f>
        <v>2274792191</v>
      </c>
      <c r="S22" s="81">
        <f>SUM(S18:S21)</f>
        <v>138307423</v>
      </c>
      <c r="T22" s="81">
        <f t="shared" si="6"/>
        <v>2413099614</v>
      </c>
      <c r="U22" s="96">
        <f t="shared" si="7"/>
        <v>0.18677103466260581</v>
      </c>
      <c r="V22" s="80">
        <f>SUM(V18:V21)</f>
        <v>0</v>
      </c>
      <c r="W22" s="81">
        <f>SUM(W18:W21)</f>
        <v>0</v>
      </c>
      <c r="X22" s="81">
        <f t="shared" si="8"/>
        <v>0</v>
      </c>
      <c r="Y22" s="96">
        <f t="shared" si="9"/>
        <v>0</v>
      </c>
      <c r="Z22" s="80">
        <f t="shared" si="10"/>
        <v>7831051127</v>
      </c>
      <c r="AA22" s="81">
        <f t="shared" si="11"/>
        <v>594651635</v>
      </c>
      <c r="AB22" s="81">
        <f t="shared" si="12"/>
        <v>8425702762</v>
      </c>
      <c r="AC22" s="96">
        <f t="shared" si="13"/>
        <v>0.6521393536712552</v>
      </c>
      <c r="AD22" s="80">
        <f>SUM(AD18:AD21)</f>
        <v>2755171071</v>
      </c>
      <c r="AE22" s="81">
        <f>SUM(AE18:AE21)</f>
        <v>108330395</v>
      </c>
      <c r="AF22" s="81">
        <f t="shared" si="14"/>
        <v>2863501466</v>
      </c>
      <c r="AG22" s="81">
        <f>SUM(AG18:AG21)</f>
        <v>11016198548</v>
      </c>
      <c r="AH22" s="81">
        <f>SUM(AH18:AH21)</f>
        <v>11741259962</v>
      </c>
      <c r="AI22" s="82">
        <f>SUM(AI18:AI21)</f>
        <v>8012670434</v>
      </c>
      <c r="AJ22" s="116">
        <f t="shared" si="15"/>
        <v>0.6824370178270992</v>
      </c>
      <c r="AK22" s="117">
        <f t="shared" si="16"/>
        <v>-0.1572905959182771</v>
      </c>
    </row>
    <row r="23" spans="1:37" ht="14" x14ac:dyDescent="0.3">
      <c r="A23" s="61" t="s">
        <v>0</v>
      </c>
      <c r="B23" s="62" t="s">
        <v>245</v>
      </c>
      <c r="C23" s="63" t="s">
        <v>0</v>
      </c>
      <c r="D23" s="83">
        <f>SUM(D9:D11,D13:D16,D18:D21)</f>
        <v>229088622014</v>
      </c>
      <c r="E23" s="84">
        <f>SUM(E9:E11,E13:E16,E18:E21)</f>
        <v>16035618387</v>
      </c>
      <c r="F23" s="85">
        <f t="shared" si="0"/>
        <v>245124240401</v>
      </c>
      <c r="G23" s="83">
        <f>SUM(G9:G11,G13:G16,G18:G21)</f>
        <v>229680415995</v>
      </c>
      <c r="H23" s="84">
        <f>SUM(H9:H11,H13:H16,H18:H21)</f>
        <v>16469619099</v>
      </c>
      <c r="I23" s="85">
        <f t="shared" si="1"/>
        <v>246150035094</v>
      </c>
      <c r="J23" s="83">
        <f>SUM(J9:J11,J13:J16,J18:J21)</f>
        <v>63946141455</v>
      </c>
      <c r="K23" s="84">
        <f>SUM(K9:K11,K13:K16,K18:K21)</f>
        <v>1519402522</v>
      </c>
      <c r="L23" s="84">
        <f t="shared" si="2"/>
        <v>65465543977</v>
      </c>
      <c r="M23" s="97">
        <f t="shared" si="3"/>
        <v>0.26707086932693636</v>
      </c>
      <c r="N23" s="83">
        <f>SUM(N9:N11,N13:N16,N18:N21)</f>
        <v>59436824701</v>
      </c>
      <c r="O23" s="84">
        <f>SUM(O9:O11,O13:O16,O18:O21)</f>
        <v>3899751189</v>
      </c>
      <c r="P23" s="84">
        <f t="shared" si="4"/>
        <v>63336575890</v>
      </c>
      <c r="Q23" s="97">
        <f t="shared" si="5"/>
        <v>0.25838560799367444</v>
      </c>
      <c r="R23" s="83">
        <f>SUM(R9:R11,R13:R16,R18:R21)</f>
        <v>57167453352</v>
      </c>
      <c r="S23" s="84">
        <f>SUM(S9:S11,S13:S16,S18:S21)</f>
        <v>2039512021</v>
      </c>
      <c r="T23" s="84">
        <f t="shared" si="6"/>
        <v>59206965373</v>
      </c>
      <c r="U23" s="97">
        <f t="shared" si="7"/>
        <v>0.24053202084813838</v>
      </c>
      <c r="V23" s="83">
        <f>SUM(V9:V11,V13:V16,V18:V21)</f>
        <v>0</v>
      </c>
      <c r="W23" s="84">
        <f>SUM(W9:W11,W13:W16,W18:W21)</f>
        <v>0</v>
      </c>
      <c r="X23" s="84">
        <f t="shared" si="8"/>
        <v>0</v>
      </c>
      <c r="Y23" s="97">
        <f t="shared" si="9"/>
        <v>0</v>
      </c>
      <c r="Z23" s="83">
        <f t="shared" si="10"/>
        <v>180550419508</v>
      </c>
      <c r="AA23" s="84">
        <f t="shared" si="11"/>
        <v>7458665732</v>
      </c>
      <c r="AB23" s="84">
        <f t="shared" si="12"/>
        <v>188009085240</v>
      </c>
      <c r="AC23" s="97">
        <f t="shared" si="13"/>
        <v>0.76379873424841449</v>
      </c>
      <c r="AD23" s="83">
        <f>SUM(AD9:AD11,AD13:AD16,AD18:AD21)</f>
        <v>51828844711</v>
      </c>
      <c r="AE23" s="84">
        <f>SUM(AE9:AE11,AE13:AE16,AE18:AE21)</f>
        <v>3127929263</v>
      </c>
      <c r="AF23" s="84">
        <f t="shared" si="14"/>
        <v>54956773974</v>
      </c>
      <c r="AG23" s="84">
        <f>SUM(AG9:AG11,AG13:AG16,AG18:AG21)</f>
        <v>221829671160</v>
      </c>
      <c r="AH23" s="84">
        <f>SUM(AH9:AH11,AH13:AH16,AH18:AH21)</f>
        <v>223849050089</v>
      </c>
      <c r="AI23" s="85">
        <f>SUM(AI9:AI11,AI13:AI16,AI18:AI21)</f>
        <v>170876279521</v>
      </c>
      <c r="AJ23" s="118">
        <f t="shared" si="15"/>
        <v>0.76335494590243469</v>
      </c>
      <c r="AK23" s="119">
        <f t="shared" si="16"/>
        <v>7.7336988539588702E-2</v>
      </c>
    </row>
    <row r="24" spans="1:37" x14ac:dyDescent="0.25">
      <c r="D24" s="76"/>
      <c r="E24" s="76"/>
      <c r="F24" s="76"/>
      <c r="G24" s="76"/>
      <c r="H24" s="76"/>
      <c r="I24" s="76"/>
      <c r="J24" s="76"/>
      <c r="K24" s="76"/>
      <c r="L24" s="76"/>
      <c r="M24" s="94"/>
      <c r="N24" s="76"/>
      <c r="O24" s="76"/>
      <c r="P24" s="76"/>
      <c r="Q24" s="94"/>
      <c r="R24" s="76"/>
      <c r="S24" s="76"/>
      <c r="T24" s="76"/>
      <c r="U24" s="94"/>
      <c r="V24" s="76"/>
      <c r="W24" s="76"/>
      <c r="X24" s="76"/>
      <c r="Y24" s="94"/>
      <c r="Z24" s="76"/>
      <c r="AA24" s="76"/>
      <c r="AB24" s="76"/>
      <c r="AC24" s="94"/>
      <c r="AD24" s="76"/>
      <c r="AE24" s="76"/>
      <c r="AF24" s="76"/>
      <c r="AG24" s="76"/>
      <c r="AH24" s="76"/>
      <c r="AI24" s="76"/>
      <c r="AJ24" s="94"/>
      <c r="AK24" s="94"/>
    </row>
    <row r="25" spans="1:37" x14ac:dyDescent="0.25">
      <c r="D25" s="76"/>
      <c r="E25" s="76"/>
      <c r="F25" s="76"/>
      <c r="G25" s="76"/>
      <c r="H25" s="76"/>
      <c r="I25" s="76"/>
      <c r="J25" s="76"/>
      <c r="K25" s="76"/>
      <c r="L25" s="76"/>
      <c r="M25" s="94"/>
      <c r="N25" s="76"/>
      <c r="O25" s="76"/>
      <c r="P25" s="76"/>
      <c r="Q25" s="94"/>
      <c r="R25" s="76"/>
      <c r="S25" s="76"/>
      <c r="T25" s="76"/>
      <c r="U25" s="94"/>
      <c r="V25" s="76"/>
      <c r="W25" s="76"/>
      <c r="X25" s="76"/>
      <c r="Y25" s="94"/>
      <c r="Z25" s="76"/>
      <c r="AA25" s="76"/>
      <c r="AB25" s="76"/>
      <c r="AC25" s="94"/>
      <c r="AD25" s="76"/>
      <c r="AE25" s="76"/>
      <c r="AF25" s="76"/>
      <c r="AG25" s="76"/>
      <c r="AH25" s="76"/>
      <c r="AI25" s="76"/>
      <c r="AJ25" s="94"/>
      <c r="AK25" s="94"/>
    </row>
    <row r="26" spans="1:37" x14ac:dyDescent="0.25">
      <c r="D26" s="76"/>
      <c r="E26" s="76"/>
      <c r="F26" s="76"/>
      <c r="G26" s="76"/>
      <c r="H26" s="76"/>
      <c r="I26" s="76"/>
      <c r="J26" s="76"/>
      <c r="K26" s="76"/>
      <c r="L26" s="76"/>
      <c r="M26" s="94"/>
      <c r="N26" s="76"/>
      <c r="O26" s="76"/>
      <c r="P26" s="76"/>
      <c r="Q26" s="94"/>
      <c r="R26" s="76"/>
      <c r="S26" s="76"/>
      <c r="T26" s="76"/>
      <c r="U26" s="94"/>
      <c r="V26" s="76"/>
      <c r="W26" s="76"/>
      <c r="X26" s="76"/>
      <c r="Y26" s="94"/>
      <c r="Z26" s="76"/>
      <c r="AA26" s="76"/>
      <c r="AB26" s="76"/>
      <c r="AC26" s="94"/>
      <c r="AD26" s="76"/>
      <c r="AE26" s="76"/>
      <c r="AF26" s="76"/>
      <c r="AG26" s="76"/>
      <c r="AH26" s="76"/>
      <c r="AI26" s="76"/>
      <c r="AJ26" s="94"/>
      <c r="AK26" s="94"/>
    </row>
    <row r="27" spans="1:37" x14ac:dyDescent="0.25">
      <c r="D27" s="76"/>
      <c r="E27" s="76"/>
      <c r="F27" s="76"/>
      <c r="G27" s="76"/>
      <c r="H27" s="76"/>
      <c r="I27" s="76"/>
      <c r="J27" s="76"/>
      <c r="K27" s="76"/>
      <c r="L27" s="76"/>
      <c r="M27" s="94"/>
      <c r="N27" s="76"/>
      <c r="O27" s="76"/>
      <c r="P27" s="76"/>
      <c r="Q27" s="94"/>
      <c r="R27" s="76"/>
      <c r="S27" s="76"/>
      <c r="T27" s="76"/>
      <c r="U27" s="94"/>
      <c r="V27" s="76"/>
      <c r="W27" s="76"/>
      <c r="X27" s="76"/>
      <c r="Y27" s="94"/>
      <c r="Z27" s="76"/>
      <c r="AA27" s="76"/>
      <c r="AB27" s="76"/>
      <c r="AC27" s="94"/>
      <c r="AD27" s="76"/>
      <c r="AE27" s="76"/>
      <c r="AF27" s="76"/>
      <c r="AG27" s="76"/>
      <c r="AH27" s="76"/>
      <c r="AI27" s="76"/>
      <c r="AJ27" s="94"/>
      <c r="AK27" s="94"/>
    </row>
    <row r="28" spans="1:37" x14ac:dyDescent="0.25">
      <c r="D28" s="76"/>
      <c r="E28" s="76"/>
      <c r="F28" s="76"/>
      <c r="G28" s="76"/>
      <c r="H28" s="76"/>
      <c r="I28" s="76"/>
      <c r="J28" s="76"/>
      <c r="K28" s="76"/>
      <c r="L28" s="76"/>
      <c r="M28" s="94"/>
      <c r="N28" s="76"/>
      <c r="O28" s="76"/>
      <c r="P28" s="76"/>
      <c r="Q28" s="94"/>
      <c r="R28" s="76"/>
      <c r="S28" s="76"/>
      <c r="T28" s="76"/>
      <c r="U28" s="94"/>
      <c r="V28" s="76"/>
      <c r="W28" s="76"/>
      <c r="X28" s="76"/>
      <c r="Y28" s="94"/>
      <c r="Z28" s="76"/>
      <c r="AA28" s="76"/>
      <c r="AB28" s="76"/>
      <c r="AC28" s="94"/>
      <c r="AD28" s="76"/>
      <c r="AE28" s="76"/>
      <c r="AF28" s="76"/>
      <c r="AG28" s="76"/>
      <c r="AH28" s="76"/>
      <c r="AI28" s="76"/>
      <c r="AJ28" s="94"/>
      <c r="AK28" s="94"/>
    </row>
    <row r="29" spans="1:37" x14ac:dyDescent="0.25">
      <c r="D29" s="76"/>
      <c r="E29" s="76"/>
      <c r="F29" s="76"/>
      <c r="G29" s="76"/>
      <c r="H29" s="76"/>
      <c r="I29" s="76"/>
      <c r="J29" s="76"/>
      <c r="K29" s="76"/>
      <c r="L29" s="76"/>
      <c r="M29" s="94"/>
      <c r="N29" s="76"/>
      <c r="O29" s="76"/>
      <c r="P29" s="76"/>
      <c r="Q29" s="94"/>
      <c r="R29" s="76"/>
      <c r="S29" s="76"/>
      <c r="T29" s="76"/>
      <c r="U29" s="94"/>
      <c r="V29" s="76"/>
      <c r="W29" s="76"/>
      <c r="X29" s="76"/>
      <c r="Y29" s="94"/>
      <c r="Z29" s="76"/>
      <c r="AA29" s="76"/>
      <c r="AB29" s="76"/>
      <c r="AC29" s="94"/>
      <c r="AD29" s="76"/>
      <c r="AE29" s="76"/>
      <c r="AF29" s="76"/>
      <c r="AG29" s="76"/>
      <c r="AH29" s="76"/>
      <c r="AI29" s="76"/>
      <c r="AJ29" s="94"/>
      <c r="AK29" s="94"/>
    </row>
    <row r="30" spans="1:37" x14ac:dyDescent="0.25">
      <c r="D30" s="76"/>
      <c r="E30" s="76"/>
      <c r="F30" s="76"/>
      <c r="G30" s="76"/>
      <c r="H30" s="76"/>
      <c r="I30" s="76"/>
      <c r="J30" s="76"/>
      <c r="K30" s="76"/>
      <c r="L30" s="76"/>
      <c r="M30" s="94"/>
      <c r="N30" s="76"/>
      <c r="O30" s="76"/>
      <c r="P30" s="76"/>
      <c r="Q30" s="94"/>
      <c r="R30" s="76"/>
      <c r="S30" s="76"/>
      <c r="T30" s="76"/>
      <c r="U30" s="94"/>
      <c r="V30" s="76"/>
      <c r="W30" s="76"/>
      <c r="X30" s="76"/>
      <c r="Y30" s="94"/>
      <c r="Z30" s="76"/>
      <c r="AA30" s="76"/>
      <c r="AB30" s="76"/>
      <c r="AC30" s="94"/>
      <c r="AD30" s="76"/>
      <c r="AE30" s="76"/>
      <c r="AF30" s="76"/>
      <c r="AG30" s="76"/>
      <c r="AH30" s="76"/>
      <c r="AI30" s="76"/>
      <c r="AJ30" s="94"/>
      <c r="AK30" s="94"/>
    </row>
    <row r="31" spans="1:37" x14ac:dyDescent="0.25">
      <c r="D31" s="76"/>
      <c r="E31" s="76"/>
      <c r="F31" s="76"/>
      <c r="G31" s="76"/>
      <c r="H31" s="76"/>
      <c r="I31" s="76"/>
      <c r="J31" s="76"/>
      <c r="K31" s="76"/>
      <c r="L31" s="76"/>
      <c r="M31" s="94"/>
      <c r="N31" s="76"/>
      <c r="O31" s="76"/>
      <c r="P31" s="76"/>
      <c r="Q31" s="94"/>
      <c r="R31" s="76"/>
      <c r="S31" s="76"/>
      <c r="T31" s="76"/>
      <c r="U31" s="94"/>
      <c r="V31" s="76"/>
      <c r="W31" s="76"/>
      <c r="X31" s="76"/>
      <c r="Y31" s="94"/>
      <c r="Z31" s="76"/>
      <c r="AA31" s="76"/>
      <c r="AB31" s="76"/>
      <c r="AC31" s="94"/>
      <c r="AD31" s="76"/>
      <c r="AE31" s="76"/>
      <c r="AF31" s="76"/>
      <c r="AG31" s="76"/>
      <c r="AH31" s="76"/>
      <c r="AI31" s="76"/>
      <c r="AJ31" s="94"/>
      <c r="AK31" s="94"/>
    </row>
    <row r="32" spans="1:37" x14ac:dyDescent="0.25">
      <c r="D32" s="76"/>
      <c r="E32" s="76"/>
      <c r="F32" s="76"/>
      <c r="G32" s="76"/>
      <c r="H32" s="76"/>
      <c r="I32" s="76"/>
      <c r="J32" s="76"/>
      <c r="K32" s="76"/>
      <c r="L32" s="76"/>
      <c r="M32" s="94"/>
      <c r="N32" s="76"/>
      <c r="O32" s="76"/>
      <c r="P32" s="76"/>
      <c r="Q32" s="94"/>
      <c r="R32" s="76"/>
      <c r="S32" s="76"/>
      <c r="T32" s="76"/>
      <c r="U32" s="94"/>
      <c r="V32" s="76"/>
      <c r="W32" s="76"/>
      <c r="X32" s="76"/>
      <c r="Y32" s="94"/>
      <c r="Z32" s="76"/>
      <c r="AA32" s="76"/>
      <c r="AB32" s="76"/>
      <c r="AC32" s="94"/>
      <c r="AD32" s="76"/>
      <c r="AE32" s="76"/>
      <c r="AF32" s="76"/>
      <c r="AG32" s="76"/>
      <c r="AH32" s="76"/>
      <c r="AI32" s="76"/>
      <c r="AJ32" s="94"/>
      <c r="AK32" s="94"/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25" max="3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81"/>
  <sheetViews>
    <sheetView showGridLines="0" view="pageBreakPreview" topLeftCell="A7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30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99</v>
      </c>
      <c r="B9" s="56" t="s">
        <v>50</v>
      </c>
      <c r="C9" s="57" t="s">
        <v>51</v>
      </c>
      <c r="D9" s="77">
        <v>60395849010</v>
      </c>
      <c r="E9" s="78">
        <v>7296796000</v>
      </c>
      <c r="F9" s="79">
        <f>$D9       +$E9</f>
        <v>67692645010</v>
      </c>
      <c r="G9" s="77">
        <v>61441526116</v>
      </c>
      <c r="H9" s="78">
        <v>7700746500</v>
      </c>
      <c r="I9" s="79">
        <f>$G9       +$H9</f>
        <v>69142272616</v>
      </c>
      <c r="J9" s="77">
        <v>17002418441</v>
      </c>
      <c r="K9" s="78">
        <v>682501393</v>
      </c>
      <c r="L9" s="78">
        <f>$J9       +$K9</f>
        <v>17684919834</v>
      </c>
      <c r="M9" s="95">
        <f>IF(($F9       =0),0,($L9       /$F9       ))</f>
        <v>0.26125319569633404</v>
      </c>
      <c r="N9" s="77">
        <v>16110473646</v>
      </c>
      <c r="O9" s="78">
        <v>976833193</v>
      </c>
      <c r="P9" s="78">
        <f>$N9       +$O9</f>
        <v>17087306839</v>
      </c>
      <c r="Q9" s="95">
        <f>IF(($F9       =0),0,($P9       /$F9       ))</f>
        <v>0.25242486589903157</v>
      </c>
      <c r="R9" s="77">
        <v>15869408217</v>
      </c>
      <c r="S9" s="78">
        <v>1413389476</v>
      </c>
      <c r="T9" s="78">
        <f>$R9       +$S9</f>
        <v>17282797693</v>
      </c>
      <c r="U9" s="95">
        <f>IF(($I9       =0),0,($T9       /$I9       ))</f>
        <v>0.24995993101043429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48982300304</v>
      </c>
      <c r="AA9" s="78">
        <f>$K9       +$O9       +$S9</f>
        <v>3072724062</v>
      </c>
      <c r="AB9" s="78">
        <f>$Z9       +$AA9</f>
        <v>52055024366</v>
      </c>
      <c r="AC9" s="95">
        <f>IF(($I9       =0),0,($AB9       /$I9       ))</f>
        <v>0.7528682873225967</v>
      </c>
      <c r="AD9" s="77">
        <v>14291418626</v>
      </c>
      <c r="AE9" s="78">
        <v>1240294391</v>
      </c>
      <c r="AF9" s="78">
        <f>$AD9       +$AE9</f>
        <v>15531713017</v>
      </c>
      <c r="AG9" s="78">
        <v>63741421310</v>
      </c>
      <c r="AH9" s="78">
        <v>63866552797</v>
      </c>
      <c r="AI9" s="79">
        <v>47929124365</v>
      </c>
      <c r="AJ9" s="114">
        <f>IF(($AH9       =0),0,($AI9       /$AH9       ))</f>
        <v>0.75045735625254184</v>
      </c>
      <c r="AK9" s="115">
        <f>IF(($AF9       =0),0,(($T9       /$AF9       )-1))</f>
        <v>0.11274253355591735</v>
      </c>
    </row>
    <row r="10" spans="1:37" ht="14" x14ac:dyDescent="0.3">
      <c r="A10" s="58" t="s">
        <v>0</v>
      </c>
      <c r="B10" s="59" t="s">
        <v>100</v>
      </c>
      <c r="C10" s="60" t="s">
        <v>0</v>
      </c>
      <c r="D10" s="80">
        <f>D9</f>
        <v>60395849010</v>
      </c>
      <c r="E10" s="81">
        <f>E9</f>
        <v>7296796000</v>
      </c>
      <c r="F10" s="82">
        <f t="shared" ref="F10:F41" si="0">$D10      +$E10</f>
        <v>67692645010</v>
      </c>
      <c r="G10" s="80">
        <f>G9</f>
        <v>61441526116</v>
      </c>
      <c r="H10" s="81">
        <f>H9</f>
        <v>7700746500</v>
      </c>
      <c r="I10" s="82">
        <f t="shared" ref="I10:I41" si="1">$G10      +$H10</f>
        <v>69142272616</v>
      </c>
      <c r="J10" s="80">
        <f>J9</f>
        <v>17002418441</v>
      </c>
      <c r="K10" s="81">
        <f>K9</f>
        <v>682501393</v>
      </c>
      <c r="L10" s="81">
        <f t="shared" ref="L10:L41" si="2">$J10      +$K10</f>
        <v>17684919834</v>
      </c>
      <c r="M10" s="96">
        <f t="shared" ref="M10:M41" si="3">IF(($F10      =0),0,($L10      /$F10      ))</f>
        <v>0.26125319569633404</v>
      </c>
      <c r="N10" s="80">
        <f>N9</f>
        <v>16110473646</v>
      </c>
      <c r="O10" s="81">
        <f>O9</f>
        <v>976833193</v>
      </c>
      <c r="P10" s="81">
        <f t="shared" ref="P10:P41" si="4">$N10      +$O10</f>
        <v>17087306839</v>
      </c>
      <c r="Q10" s="96">
        <f t="shared" ref="Q10:Q41" si="5">IF(($F10      =0),0,($P10      /$F10      ))</f>
        <v>0.25242486589903157</v>
      </c>
      <c r="R10" s="80">
        <f>R9</f>
        <v>15869408217</v>
      </c>
      <c r="S10" s="81">
        <f>S9</f>
        <v>1413389476</v>
      </c>
      <c r="T10" s="81">
        <f t="shared" ref="T10:T41" si="6">$R10      +$S10</f>
        <v>17282797693</v>
      </c>
      <c r="U10" s="96">
        <f t="shared" ref="U10:U41" si="7">IF(($I10      =0),0,($T10      /$I10      ))</f>
        <v>0.24995993101043429</v>
      </c>
      <c r="V10" s="80">
        <f>V9</f>
        <v>0</v>
      </c>
      <c r="W10" s="81">
        <f>W9</f>
        <v>0</v>
      </c>
      <c r="X10" s="81">
        <f t="shared" ref="X10:X41" si="8">$V10      +$W10</f>
        <v>0</v>
      </c>
      <c r="Y10" s="96">
        <f t="shared" ref="Y10:Y41" si="9">IF(($I10      =0),0,($X10      /$I10      ))</f>
        <v>0</v>
      </c>
      <c r="Z10" s="80">
        <f t="shared" ref="Z10:Z41" si="10">$J10      +$N10      +$R10</f>
        <v>48982300304</v>
      </c>
      <c r="AA10" s="81">
        <f t="shared" ref="AA10:AA41" si="11">$K10      +$O10      +$S10</f>
        <v>3072724062</v>
      </c>
      <c r="AB10" s="81">
        <f t="shared" ref="AB10:AB41" si="12">$Z10      +$AA10</f>
        <v>52055024366</v>
      </c>
      <c r="AC10" s="96">
        <f t="shared" ref="AC10:AC41" si="13">IF(($I10      =0),0,($AB10      /$I10      ))</f>
        <v>0.7528682873225967</v>
      </c>
      <c r="AD10" s="80">
        <f>AD9</f>
        <v>14291418626</v>
      </c>
      <c r="AE10" s="81">
        <f>AE9</f>
        <v>1240294391</v>
      </c>
      <c r="AF10" s="81">
        <f t="shared" ref="AF10:AF41" si="14">$AD10      +$AE10</f>
        <v>15531713017</v>
      </c>
      <c r="AG10" s="81">
        <f>AG9</f>
        <v>63741421310</v>
      </c>
      <c r="AH10" s="81">
        <f>AH9</f>
        <v>63866552797</v>
      </c>
      <c r="AI10" s="82">
        <f>AI9</f>
        <v>47929124365</v>
      </c>
      <c r="AJ10" s="116">
        <f t="shared" ref="AJ10:AJ41" si="15">IF(($AH10      =0),0,($AI10      /$AH10      ))</f>
        <v>0.75045735625254184</v>
      </c>
      <c r="AK10" s="117">
        <f t="shared" ref="AK10:AK41" si="16">IF(($AF10      =0),0,(($T10      /$AF10      )-1))</f>
        <v>0.11274253355591735</v>
      </c>
    </row>
    <row r="11" spans="1:37" ht="13" x14ac:dyDescent="0.3">
      <c r="A11" s="55" t="s">
        <v>101</v>
      </c>
      <c r="B11" s="56" t="s">
        <v>246</v>
      </c>
      <c r="C11" s="57" t="s">
        <v>247</v>
      </c>
      <c r="D11" s="77">
        <v>403041207</v>
      </c>
      <c r="E11" s="78">
        <v>80918782</v>
      </c>
      <c r="F11" s="79">
        <f t="shared" si="0"/>
        <v>483959989</v>
      </c>
      <c r="G11" s="77">
        <v>411008005</v>
      </c>
      <c r="H11" s="78">
        <v>89509446</v>
      </c>
      <c r="I11" s="79">
        <f t="shared" si="1"/>
        <v>500517451</v>
      </c>
      <c r="J11" s="77">
        <v>140745494</v>
      </c>
      <c r="K11" s="78">
        <v>20670102</v>
      </c>
      <c r="L11" s="78">
        <f t="shared" si="2"/>
        <v>161415596</v>
      </c>
      <c r="M11" s="95">
        <f t="shared" si="3"/>
        <v>0.33353086963558881</v>
      </c>
      <c r="N11" s="77">
        <v>116803548</v>
      </c>
      <c r="O11" s="78">
        <v>8884117</v>
      </c>
      <c r="P11" s="78">
        <f t="shared" si="4"/>
        <v>125687665</v>
      </c>
      <c r="Q11" s="95">
        <f t="shared" si="5"/>
        <v>0.25970672753280022</v>
      </c>
      <c r="R11" s="77">
        <v>99960990</v>
      </c>
      <c r="S11" s="78">
        <v>7223967</v>
      </c>
      <c r="T11" s="78">
        <f t="shared" si="6"/>
        <v>107184957</v>
      </c>
      <c r="U11" s="95">
        <f t="shared" si="7"/>
        <v>0.21414829150482506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357510032</v>
      </c>
      <c r="AA11" s="78">
        <f t="shared" si="11"/>
        <v>36778186</v>
      </c>
      <c r="AB11" s="78">
        <f t="shared" si="12"/>
        <v>394288218</v>
      </c>
      <c r="AC11" s="95">
        <f t="shared" si="13"/>
        <v>0.78776118037890352</v>
      </c>
      <c r="AD11" s="77">
        <v>95402372</v>
      </c>
      <c r="AE11" s="78">
        <v>9630443</v>
      </c>
      <c r="AF11" s="78">
        <f t="shared" si="14"/>
        <v>105032815</v>
      </c>
      <c r="AG11" s="78">
        <v>453212142</v>
      </c>
      <c r="AH11" s="78">
        <v>465343428</v>
      </c>
      <c r="AI11" s="79">
        <v>370302001</v>
      </c>
      <c r="AJ11" s="114">
        <f t="shared" si="15"/>
        <v>0.79576067634933911</v>
      </c>
      <c r="AK11" s="115">
        <f t="shared" si="16"/>
        <v>2.0490186804952293E-2</v>
      </c>
    </row>
    <row r="12" spans="1:37" ht="13" x14ac:dyDescent="0.3">
      <c r="A12" s="55" t="s">
        <v>101</v>
      </c>
      <c r="B12" s="56" t="s">
        <v>248</v>
      </c>
      <c r="C12" s="57" t="s">
        <v>249</v>
      </c>
      <c r="D12" s="77">
        <v>211101734</v>
      </c>
      <c r="E12" s="78">
        <v>52388500</v>
      </c>
      <c r="F12" s="79">
        <f t="shared" si="0"/>
        <v>263490234</v>
      </c>
      <c r="G12" s="77">
        <v>215540974</v>
      </c>
      <c r="H12" s="78">
        <v>76569141</v>
      </c>
      <c r="I12" s="79">
        <f t="shared" si="1"/>
        <v>292110115</v>
      </c>
      <c r="J12" s="77">
        <v>72262445</v>
      </c>
      <c r="K12" s="78">
        <v>12282292</v>
      </c>
      <c r="L12" s="78">
        <f t="shared" si="2"/>
        <v>84544737</v>
      </c>
      <c r="M12" s="95">
        <f t="shared" si="3"/>
        <v>0.32086478392971485</v>
      </c>
      <c r="N12" s="77">
        <v>74498738</v>
      </c>
      <c r="O12" s="78">
        <v>20410560</v>
      </c>
      <c r="P12" s="78">
        <f t="shared" si="4"/>
        <v>94909298</v>
      </c>
      <c r="Q12" s="95">
        <f t="shared" si="5"/>
        <v>0.36020043915555522</v>
      </c>
      <c r="R12" s="77">
        <v>55457650</v>
      </c>
      <c r="S12" s="78">
        <v>9730920</v>
      </c>
      <c r="T12" s="78">
        <f t="shared" si="6"/>
        <v>65188570</v>
      </c>
      <c r="U12" s="95">
        <f t="shared" si="7"/>
        <v>0.22316437073738443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202218833</v>
      </c>
      <c r="AA12" s="78">
        <f t="shared" si="11"/>
        <v>42423772</v>
      </c>
      <c r="AB12" s="78">
        <f t="shared" si="12"/>
        <v>244642605</v>
      </c>
      <c r="AC12" s="95">
        <f t="shared" si="13"/>
        <v>0.83750131350295764</v>
      </c>
      <c r="AD12" s="77">
        <v>44372693</v>
      </c>
      <c r="AE12" s="78">
        <v>17394537</v>
      </c>
      <c r="AF12" s="78">
        <f t="shared" si="14"/>
        <v>61767230</v>
      </c>
      <c r="AG12" s="78">
        <v>269391736</v>
      </c>
      <c r="AH12" s="78">
        <v>293045810</v>
      </c>
      <c r="AI12" s="79">
        <v>248020417</v>
      </c>
      <c r="AJ12" s="114">
        <f t="shared" si="15"/>
        <v>0.84635373902803801</v>
      </c>
      <c r="AK12" s="115">
        <f t="shared" si="16"/>
        <v>5.5390860169704847E-2</v>
      </c>
    </row>
    <row r="13" spans="1:37" ht="13" x14ac:dyDescent="0.3">
      <c r="A13" s="55" t="s">
        <v>101</v>
      </c>
      <c r="B13" s="56" t="s">
        <v>250</v>
      </c>
      <c r="C13" s="57" t="s">
        <v>251</v>
      </c>
      <c r="D13" s="77">
        <v>239461164</v>
      </c>
      <c r="E13" s="78">
        <v>35107944</v>
      </c>
      <c r="F13" s="79">
        <f t="shared" si="0"/>
        <v>274569108</v>
      </c>
      <c r="G13" s="77">
        <v>236372718</v>
      </c>
      <c r="H13" s="78">
        <v>34934011</v>
      </c>
      <c r="I13" s="79">
        <f t="shared" si="1"/>
        <v>271306729</v>
      </c>
      <c r="J13" s="77">
        <v>78249943</v>
      </c>
      <c r="K13" s="78">
        <v>3631284</v>
      </c>
      <c r="L13" s="78">
        <f t="shared" si="2"/>
        <v>81881227</v>
      </c>
      <c r="M13" s="95">
        <f t="shared" si="3"/>
        <v>0.29821718690946108</v>
      </c>
      <c r="N13" s="77">
        <v>67780931</v>
      </c>
      <c r="O13" s="78">
        <v>11096548</v>
      </c>
      <c r="P13" s="78">
        <f t="shared" si="4"/>
        <v>78877479</v>
      </c>
      <c r="Q13" s="95">
        <f t="shared" si="5"/>
        <v>0.28727732545935214</v>
      </c>
      <c r="R13" s="77">
        <v>24590287</v>
      </c>
      <c r="S13" s="78">
        <v>11110382</v>
      </c>
      <c r="T13" s="78">
        <f t="shared" si="6"/>
        <v>35700669</v>
      </c>
      <c r="U13" s="95">
        <f t="shared" si="7"/>
        <v>0.13158784941157872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170621161</v>
      </c>
      <c r="AA13" s="78">
        <f t="shared" si="11"/>
        <v>25838214</v>
      </c>
      <c r="AB13" s="78">
        <f t="shared" si="12"/>
        <v>196459375</v>
      </c>
      <c r="AC13" s="95">
        <f t="shared" si="13"/>
        <v>0.7241227511168733</v>
      </c>
      <c r="AD13" s="77">
        <v>54856721</v>
      </c>
      <c r="AE13" s="78">
        <v>4491894</v>
      </c>
      <c r="AF13" s="78">
        <f t="shared" si="14"/>
        <v>59348615</v>
      </c>
      <c r="AG13" s="78">
        <v>257227186</v>
      </c>
      <c r="AH13" s="78">
        <v>257876986</v>
      </c>
      <c r="AI13" s="79">
        <v>208220691</v>
      </c>
      <c r="AJ13" s="114">
        <f t="shared" si="15"/>
        <v>0.8074419289203264</v>
      </c>
      <c r="AK13" s="115">
        <f t="shared" si="16"/>
        <v>-0.39845826225262371</v>
      </c>
    </row>
    <row r="14" spans="1:37" ht="13" x14ac:dyDescent="0.3">
      <c r="A14" s="55" t="s">
        <v>101</v>
      </c>
      <c r="B14" s="56" t="s">
        <v>252</v>
      </c>
      <c r="C14" s="57" t="s">
        <v>253</v>
      </c>
      <c r="D14" s="77">
        <v>1320694778</v>
      </c>
      <c r="E14" s="78">
        <v>173725424</v>
      </c>
      <c r="F14" s="79">
        <f t="shared" si="0"/>
        <v>1494420202</v>
      </c>
      <c r="G14" s="77">
        <v>1407966862</v>
      </c>
      <c r="H14" s="78">
        <v>147791570</v>
      </c>
      <c r="I14" s="79">
        <f t="shared" si="1"/>
        <v>1555758432</v>
      </c>
      <c r="J14" s="77">
        <v>427846917</v>
      </c>
      <c r="K14" s="78">
        <v>52336655</v>
      </c>
      <c r="L14" s="78">
        <f t="shared" si="2"/>
        <v>480183572</v>
      </c>
      <c r="M14" s="95">
        <f t="shared" si="3"/>
        <v>0.32131763968217553</v>
      </c>
      <c r="N14" s="77">
        <v>362966762</v>
      </c>
      <c r="O14" s="78">
        <v>28685730</v>
      </c>
      <c r="P14" s="78">
        <f t="shared" si="4"/>
        <v>391652492</v>
      </c>
      <c r="Q14" s="95">
        <f t="shared" si="5"/>
        <v>0.2620765508093687</v>
      </c>
      <c r="R14" s="77">
        <v>386745589</v>
      </c>
      <c r="S14" s="78">
        <v>29535256</v>
      </c>
      <c r="T14" s="78">
        <f t="shared" si="6"/>
        <v>416280845</v>
      </c>
      <c r="U14" s="95">
        <f t="shared" si="7"/>
        <v>0.26757421746051641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1177559268</v>
      </c>
      <c r="AA14" s="78">
        <f t="shared" si="11"/>
        <v>110557641</v>
      </c>
      <c r="AB14" s="78">
        <f t="shared" si="12"/>
        <v>1288116909</v>
      </c>
      <c r="AC14" s="95">
        <f t="shared" si="13"/>
        <v>0.82796717183403956</v>
      </c>
      <c r="AD14" s="77">
        <v>338131410</v>
      </c>
      <c r="AE14" s="78">
        <v>38177454</v>
      </c>
      <c r="AF14" s="78">
        <f t="shared" si="14"/>
        <v>376308864</v>
      </c>
      <c r="AG14" s="78">
        <v>1457700238</v>
      </c>
      <c r="AH14" s="78">
        <v>1475585846</v>
      </c>
      <c r="AI14" s="79">
        <v>1208342621</v>
      </c>
      <c r="AJ14" s="114">
        <f t="shared" si="15"/>
        <v>0.81889008645316053</v>
      </c>
      <c r="AK14" s="115">
        <f t="shared" si="16"/>
        <v>0.10622120503650967</v>
      </c>
    </row>
    <row r="15" spans="1:37" ht="13" x14ac:dyDescent="0.3">
      <c r="A15" s="55" t="s">
        <v>116</v>
      </c>
      <c r="B15" s="56" t="s">
        <v>254</v>
      </c>
      <c r="C15" s="57" t="s">
        <v>255</v>
      </c>
      <c r="D15" s="77">
        <v>1469793347</v>
      </c>
      <c r="E15" s="78">
        <v>373244700</v>
      </c>
      <c r="F15" s="79">
        <f t="shared" si="0"/>
        <v>1843038047</v>
      </c>
      <c r="G15" s="77">
        <v>1857286651</v>
      </c>
      <c r="H15" s="78">
        <v>457300562</v>
      </c>
      <c r="I15" s="79">
        <f t="shared" si="1"/>
        <v>2314587213</v>
      </c>
      <c r="J15" s="77">
        <v>488056076</v>
      </c>
      <c r="K15" s="78">
        <v>123281484</v>
      </c>
      <c r="L15" s="78">
        <f t="shared" si="2"/>
        <v>611337560</v>
      </c>
      <c r="M15" s="95">
        <f t="shared" si="3"/>
        <v>0.3317009982485728</v>
      </c>
      <c r="N15" s="77">
        <v>410121780</v>
      </c>
      <c r="O15" s="78">
        <v>148979256</v>
      </c>
      <c r="P15" s="78">
        <f t="shared" si="4"/>
        <v>559101036</v>
      </c>
      <c r="Q15" s="95">
        <f t="shared" si="5"/>
        <v>0.30335837988264819</v>
      </c>
      <c r="R15" s="77">
        <v>356238434</v>
      </c>
      <c r="S15" s="78">
        <v>29814641</v>
      </c>
      <c r="T15" s="78">
        <f t="shared" si="6"/>
        <v>386053075</v>
      </c>
      <c r="U15" s="95">
        <f t="shared" si="7"/>
        <v>0.16679132798786442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1254416290</v>
      </c>
      <c r="AA15" s="78">
        <f t="shared" si="11"/>
        <v>302075381</v>
      </c>
      <c r="AB15" s="78">
        <f t="shared" si="12"/>
        <v>1556491671</v>
      </c>
      <c r="AC15" s="95">
        <f t="shared" si="13"/>
        <v>0.67247052185283118</v>
      </c>
      <c r="AD15" s="77">
        <v>357972321</v>
      </c>
      <c r="AE15" s="78">
        <v>62186673</v>
      </c>
      <c r="AF15" s="78">
        <f t="shared" si="14"/>
        <v>420158994</v>
      </c>
      <c r="AG15" s="78">
        <v>1637981896</v>
      </c>
      <c r="AH15" s="78">
        <v>1790907116</v>
      </c>
      <c r="AI15" s="79">
        <v>1468146014</v>
      </c>
      <c r="AJ15" s="114">
        <f t="shared" si="15"/>
        <v>0.81977786613473924</v>
      </c>
      <c r="AK15" s="115">
        <f t="shared" si="16"/>
        <v>-8.1173840110632001E-2</v>
      </c>
    </row>
    <row r="16" spans="1:37" ht="14" x14ac:dyDescent="0.3">
      <c r="A16" s="58" t="s">
        <v>0</v>
      </c>
      <c r="B16" s="59" t="s">
        <v>256</v>
      </c>
      <c r="C16" s="60" t="s">
        <v>0</v>
      </c>
      <c r="D16" s="80">
        <f>SUM(D11:D15)</f>
        <v>3644092230</v>
      </c>
      <c r="E16" s="81">
        <f>SUM(E11:E15)</f>
        <v>715385350</v>
      </c>
      <c r="F16" s="82">
        <f t="shared" si="0"/>
        <v>4359477580</v>
      </c>
      <c r="G16" s="80">
        <f>SUM(G11:G15)</f>
        <v>4128175210</v>
      </c>
      <c r="H16" s="81">
        <f>SUM(H11:H15)</f>
        <v>806104730</v>
      </c>
      <c r="I16" s="82">
        <f t="shared" si="1"/>
        <v>4934279940</v>
      </c>
      <c r="J16" s="80">
        <f>SUM(J11:J15)</f>
        <v>1207160875</v>
      </c>
      <c r="K16" s="81">
        <f>SUM(K11:K15)</f>
        <v>212201817</v>
      </c>
      <c r="L16" s="81">
        <f t="shared" si="2"/>
        <v>1419362692</v>
      </c>
      <c r="M16" s="96">
        <f t="shared" si="3"/>
        <v>0.3255809132983315</v>
      </c>
      <c r="N16" s="80">
        <f>SUM(N11:N15)</f>
        <v>1032171759</v>
      </c>
      <c r="O16" s="81">
        <f>SUM(O11:O15)</f>
        <v>218056211</v>
      </c>
      <c r="P16" s="81">
        <f t="shared" si="4"/>
        <v>1250227970</v>
      </c>
      <c r="Q16" s="96">
        <f t="shared" si="5"/>
        <v>0.28678389716595354</v>
      </c>
      <c r="R16" s="80">
        <f>SUM(R11:R15)</f>
        <v>922992950</v>
      </c>
      <c r="S16" s="81">
        <f>SUM(S11:S15)</f>
        <v>87415166</v>
      </c>
      <c r="T16" s="81">
        <f t="shared" si="6"/>
        <v>1010408116</v>
      </c>
      <c r="U16" s="96">
        <f t="shared" si="7"/>
        <v>0.20477316412655744</v>
      </c>
      <c r="V16" s="80">
        <f>SUM(V11:V15)</f>
        <v>0</v>
      </c>
      <c r="W16" s="81">
        <f>SUM(W11:W15)</f>
        <v>0</v>
      </c>
      <c r="X16" s="81">
        <f t="shared" si="8"/>
        <v>0</v>
      </c>
      <c r="Y16" s="96">
        <f t="shared" si="9"/>
        <v>0</v>
      </c>
      <c r="Z16" s="80">
        <f t="shared" si="10"/>
        <v>3162325584</v>
      </c>
      <c r="AA16" s="81">
        <f t="shared" si="11"/>
        <v>517673194</v>
      </c>
      <c r="AB16" s="81">
        <f t="shared" si="12"/>
        <v>3679998778</v>
      </c>
      <c r="AC16" s="96">
        <f t="shared" si="13"/>
        <v>0.74580259384310488</v>
      </c>
      <c r="AD16" s="80">
        <f>SUM(AD11:AD15)</f>
        <v>890735517</v>
      </c>
      <c r="AE16" s="81">
        <f>SUM(AE11:AE15)</f>
        <v>131881001</v>
      </c>
      <c r="AF16" s="81">
        <f t="shared" si="14"/>
        <v>1022616518</v>
      </c>
      <c r="AG16" s="81">
        <f>SUM(AG11:AG15)</f>
        <v>4075513198</v>
      </c>
      <c r="AH16" s="81">
        <f>SUM(AH11:AH15)</f>
        <v>4282759186</v>
      </c>
      <c r="AI16" s="82">
        <f>SUM(AI11:AI15)</f>
        <v>3503031744</v>
      </c>
      <c r="AJ16" s="116">
        <f t="shared" si="15"/>
        <v>0.81793806092369914</v>
      </c>
      <c r="AK16" s="117">
        <f t="shared" si="16"/>
        <v>-1.1938397028709025E-2</v>
      </c>
    </row>
    <row r="17" spans="1:37" ht="13" x14ac:dyDescent="0.3">
      <c r="A17" s="55" t="s">
        <v>101</v>
      </c>
      <c r="B17" s="56" t="s">
        <v>257</v>
      </c>
      <c r="C17" s="57" t="s">
        <v>258</v>
      </c>
      <c r="D17" s="77">
        <v>258867055</v>
      </c>
      <c r="E17" s="78">
        <v>64945317</v>
      </c>
      <c r="F17" s="79">
        <f t="shared" si="0"/>
        <v>323812372</v>
      </c>
      <c r="G17" s="77">
        <v>252101174</v>
      </c>
      <c r="H17" s="78">
        <v>72118548</v>
      </c>
      <c r="I17" s="79">
        <f t="shared" si="1"/>
        <v>324219722</v>
      </c>
      <c r="J17" s="77">
        <v>84845317</v>
      </c>
      <c r="K17" s="78">
        <v>13506765</v>
      </c>
      <c r="L17" s="78">
        <f t="shared" si="2"/>
        <v>98352082</v>
      </c>
      <c r="M17" s="95">
        <f t="shared" si="3"/>
        <v>0.30373169929405908</v>
      </c>
      <c r="N17" s="77">
        <v>71883880</v>
      </c>
      <c r="O17" s="78">
        <v>10008850</v>
      </c>
      <c r="P17" s="78">
        <f t="shared" si="4"/>
        <v>81892730</v>
      </c>
      <c r="Q17" s="95">
        <f t="shared" si="5"/>
        <v>0.25290179462321472</v>
      </c>
      <c r="R17" s="77">
        <v>64424556</v>
      </c>
      <c r="S17" s="78">
        <v>8035217</v>
      </c>
      <c r="T17" s="78">
        <f t="shared" si="6"/>
        <v>72459773</v>
      </c>
      <c r="U17" s="95">
        <f t="shared" si="7"/>
        <v>0.22348971417599328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221153753</v>
      </c>
      <c r="AA17" s="78">
        <f t="shared" si="11"/>
        <v>31550832</v>
      </c>
      <c r="AB17" s="78">
        <f t="shared" si="12"/>
        <v>252704585</v>
      </c>
      <c r="AC17" s="95">
        <f t="shared" si="13"/>
        <v>0.77942385318558749</v>
      </c>
      <c r="AD17" s="77">
        <v>24535071</v>
      </c>
      <c r="AE17" s="78">
        <v>9801813</v>
      </c>
      <c r="AF17" s="78">
        <f t="shared" si="14"/>
        <v>34336884</v>
      </c>
      <c r="AG17" s="78">
        <v>283831128</v>
      </c>
      <c r="AH17" s="78">
        <v>278144588</v>
      </c>
      <c r="AI17" s="79">
        <v>197590184</v>
      </c>
      <c r="AJ17" s="114">
        <f t="shared" si="15"/>
        <v>0.71038658498003926</v>
      </c>
      <c r="AK17" s="115">
        <f t="shared" si="16"/>
        <v>1.110260587419639</v>
      </c>
    </row>
    <row r="18" spans="1:37" ht="13" x14ac:dyDescent="0.3">
      <c r="A18" s="55" t="s">
        <v>101</v>
      </c>
      <c r="B18" s="56" t="s">
        <v>259</v>
      </c>
      <c r="C18" s="57" t="s">
        <v>260</v>
      </c>
      <c r="D18" s="77">
        <v>674803736</v>
      </c>
      <c r="E18" s="78">
        <v>117553835</v>
      </c>
      <c r="F18" s="79">
        <f t="shared" si="0"/>
        <v>792357571</v>
      </c>
      <c r="G18" s="77">
        <v>680833214</v>
      </c>
      <c r="H18" s="78">
        <v>114742671</v>
      </c>
      <c r="I18" s="79">
        <f t="shared" si="1"/>
        <v>795575885</v>
      </c>
      <c r="J18" s="77">
        <v>174513921</v>
      </c>
      <c r="K18" s="78">
        <v>173065</v>
      </c>
      <c r="L18" s="78">
        <f t="shared" si="2"/>
        <v>174686986</v>
      </c>
      <c r="M18" s="95">
        <f t="shared" si="3"/>
        <v>0.22046484111906087</v>
      </c>
      <c r="N18" s="77">
        <v>166323992</v>
      </c>
      <c r="O18" s="78">
        <v>47525633</v>
      </c>
      <c r="P18" s="78">
        <f t="shared" si="4"/>
        <v>213849625</v>
      </c>
      <c r="Q18" s="95">
        <f t="shared" si="5"/>
        <v>0.26989030309902851</v>
      </c>
      <c r="R18" s="77">
        <v>152212786</v>
      </c>
      <c r="S18" s="78">
        <v>15995269</v>
      </c>
      <c r="T18" s="78">
        <f t="shared" si="6"/>
        <v>168208055</v>
      </c>
      <c r="U18" s="95">
        <f t="shared" si="7"/>
        <v>0.21142930318960082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493050699</v>
      </c>
      <c r="AA18" s="78">
        <f t="shared" si="11"/>
        <v>63693967</v>
      </c>
      <c r="AB18" s="78">
        <f t="shared" si="12"/>
        <v>556744666</v>
      </c>
      <c r="AC18" s="95">
        <f t="shared" si="13"/>
        <v>0.69980083169564644</v>
      </c>
      <c r="AD18" s="77">
        <v>134931248</v>
      </c>
      <c r="AE18" s="78">
        <v>1873302</v>
      </c>
      <c r="AF18" s="78">
        <f t="shared" si="14"/>
        <v>136804550</v>
      </c>
      <c r="AG18" s="78">
        <v>694423654</v>
      </c>
      <c r="AH18" s="78">
        <v>720920518</v>
      </c>
      <c r="AI18" s="79">
        <v>442758016</v>
      </c>
      <c r="AJ18" s="114">
        <f t="shared" si="15"/>
        <v>0.61415649152047025</v>
      </c>
      <c r="AK18" s="115">
        <f t="shared" si="16"/>
        <v>0.22955015019602776</v>
      </c>
    </row>
    <row r="19" spans="1:37" ht="13" x14ac:dyDescent="0.3">
      <c r="A19" s="55" t="s">
        <v>101</v>
      </c>
      <c r="B19" s="56" t="s">
        <v>261</v>
      </c>
      <c r="C19" s="57" t="s">
        <v>262</v>
      </c>
      <c r="D19" s="77">
        <v>192888454</v>
      </c>
      <c r="E19" s="78">
        <v>13982913</v>
      </c>
      <c r="F19" s="79">
        <f t="shared" si="0"/>
        <v>206871367</v>
      </c>
      <c r="G19" s="77">
        <v>182947483</v>
      </c>
      <c r="H19" s="78">
        <v>16591684</v>
      </c>
      <c r="I19" s="79">
        <f t="shared" si="1"/>
        <v>199539167</v>
      </c>
      <c r="J19" s="77">
        <v>47887545</v>
      </c>
      <c r="K19" s="78">
        <v>6779226</v>
      </c>
      <c r="L19" s="78">
        <f t="shared" si="2"/>
        <v>54666771</v>
      </c>
      <c r="M19" s="95">
        <f t="shared" si="3"/>
        <v>0.26425489323517642</v>
      </c>
      <c r="N19" s="77">
        <v>36811227</v>
      </c>
      <c r="O19" s="78">
        <v>3777836</v>
      </c>
      <c r="P19" s="78">
        <f t="shared" si="4"/>
        <v>40589063</v>
      </c>
      <c r="Q19" s="95">
        <f t="shared" si="5"/>
        <v>0.19620435437060751</v>
      </c>
      <c r="R19" s="77">
        <v>36732639</v>
      </c>
      <c r="S19" s="78">
        <v>2176054</v>
      </c>
      <c r="T19" s="78">
        <f t="shared" si="6"/>
        <v>38908693</v>
      </c>
      <c r="U19" s="95">
        <f t="shared" si="7"/>
        <v>0.19499276049398362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121431411</v>
      </c>
      <c r="AA19" s="78">
        <f t="shared" si="11"/>
        <v>12733116</v>
      </c>
      <c r="AB19" s="78">
        <f t="shared" si="12"/>
        <v>134164527</v>
      </c>
      <c r="AC19" s="95">
        <f t="shared" si="13"/>
        <v>0.67237189077771387</v>
      </c>
      <c r="AD19" s="77">
        <v>27533725</v>
      </c>
      <c r="AE19" s="78">
        <v>3633544</v>
      </c>
      <c r="AF19" s="78">
        <f t="shared" si="14"/>
        <v>31167269</v>
      </c>
      <c r="AG19" s="78">
        <v>224087717</v>
      </c>
      <c r="AH19" s="78">
        <v>338534511</v>
      </c>
      <c r="AI19" s="79">
        <v>114055217</v>
      </c>
      <c r="AJ19" s="114">
        <f t="shared" si="15"/>
        <v>0.33690868521230322</v>
      </c>
      <c r="AK19" s="115">
        <f t="shared" si="16"/>
        <v>0.24838313552592628</v>
      </c>
    </row>
    <row r="20" spans="1:37" ht="13" x14ac:dyDescent="0.3">
      <c r="A20" s="55" t="s">
        <v>101</v>
      </c>
      <c r="B20" s="56" t="s">
        <v>263</v>
      </c>
      <c r="C20" s="57" t="s">
        <v>264</v>
      </c>
      <c r="D20" s="77">
        <v>76818456</v>
      </c>
      <c r="E20" s="78">
        <v>29910000</v>
      </c>
      <c r="F20" s="79">
        <f t="shared" si="0"/>
        <v>106728456</v>
      </c>
      <c r="G20" s="77">
        <v>75022218</v>
      </c>
      <c r="H20" s="78">
        <v>29910000</v>
      </c>
      <c r="I20" s="79">
        <f t="shared" si="1"/>
        <v>104932218</v>
      </c>
      <c r="J20" s="77">
        <v>30409402</v>
      </c>
      <c r="K20" s="78">
        <v>2266229</v>
      </c>
      <c r="L20" s="78">
        <f t="shared" si="2"/>
        <v>32675631</v>
      </c>
      <c r="M20" s="95">
        <f t="shared" si="3"/>
        <v>0.30615669170741117</v>
      </c>
      <c r="N20" s="77">
        <v>10240611</v>
      </c>
      <c r="O20" s="78">
        <v>1808691</v>
      </c>
      <c r="P20" s="78">
        <f t="shared" si="4"/>
        <v>12049302</v>
      </c>
      <c r="Q20" s="95">
        <f t="shared" si="5"/>
        <v>0.11289680795157385</v>
      </c>
      <c r="R20" s="77">
        <v>6312106</v>
      </c>
      <c r="S20" s="78">
        <v>150000</v>
      </c>
      <c r="T20" s="78">
        <f t="shared" si="6"/>
        <v>6462106</v>
      </c>
      <c r="U20" s="95">
        <f t="shared" si="7"/>
        <v>6.1583621533664715E-2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46962119</v>
      </c>
      <c r="AA20" s="78">
        <f t="shared" si="11"/>
        <v>4224920</v>
      </c>
      <c r="AB20" s="78">
        <f t="shared" si="12"/>
        <v>51187039</v>
      </c>
      <c r="AC20" s="95">
        <f t="shared" si="13"/>
        <v>0.48781051211554494</v>
      </c>
      <c r="AD20" s="77">
        <v>3515358</v>
      </c>
      <c r="AE20" s="78">
        <v>4874757</v>
      </c>
      <c r="AF20" s="78">
        <f t="shared" si="14"/>
        <v>8390115</v>
      </c>
      <c r="AG20" s="78">
        <v>103187355</v>
      </c>
      <c r="AH20" s="78">
        <v>100999355</v>
      </c>
      <c r="AI20" s="79">
        <v>76222501</v>
      </c>
      <c r="AJ20" s="114">
        <f t="shared" si="15"/>
        <v>0.75468304723332147</v>
      </c>
      <c r="AK20" s="115">
        <f t="shared" si="16"/>
        <v>-0.22979530077954835</v>
      </c>
    </row>
    <row r="21" spans="1:37" ht="13" x14ac:dyDescent="0.3">
      <c r="A21" s="55" t="s">
        <v>101</v>
      </c>
      <c r="B21" s="56" t="s">
        <v>67</v>
      </c>
      <c r="C21" s="57" t="s">
        <v>68</v>
      </c>
      <c r="D21" s="77">
        <v>9535505096</v>
      </c>
      <c r="E21" s="78">
        <v>653856127</v>
      </c>
      <c r="F21" s="79">
        <f t="shared" si="0"/>
        <v>10189361223</v>
      </c>
      <c r="G21" s="77">
        <v>9752793805</v>
      </c>
      <c r="H21" s="78">
        <v>770152866</v>
      </c>
      <c r="I21" s="79">
        <f t="shared" si="1"/>
        <v>10522946671</v>
      </c>
      <c r="J21" s="77">
        <v>2479202804</v>
      </c>
      <c r="K21" s="78">
        <v>67978506</v>
      </c>
      <c r="L21" s="78">
        <f t="shared" si="2"/>
        <v>2547181310</v>
      </c>
      <c r="M21" s="95">
        <f t="shared" si="3"/>
        <v>0.24998439590603178</v>
      </c>
      <c r="N21" s="77">
        <v>2243501731</v>
      </c>
      <c r="O21" s="78">
        <v>150101684</v>
      </c>
      <c r="P21" s="78">
        <f t="shared" si="4"/>
        <v>2393603415</v>
      </c>
      <c r="Q21" s="95">
        <f t="shared" si="5"/>
        <v>0.23491201878259294</v>
      </c>
      <c r="R21" s="77">
        <v>1719039991</v>
      </c>
      <c r="S21" s="78">
        <v>-17530756</v>
      </c>
      <c r="T21" s="78">
        <f t="shared" si="6"/>
        <v>1701509235</v>
      </c>
      <c r="U21" s="95">
        <f t="shared" si="7"/>
        <v>0.16169513047986442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6441744526</v>
      </c>
      <c r="AA21" s="78">
        <f t="shared" si="11"/>
        <v>200549434</v>
      </c>
      <c r="AB21" s="78">
        <f t="shared" si="12"/>
        <v>6642293960</v>
      </c>
      <c r="AC21" s="95">
        <f t="shared" si="13"/>
        <v>0.63121995840816891</v>
      </c>
      <c r="AD21" s="77">
        <v>1985994177</v>
      </c>
      <c r="AE21" s="78">
        <v>-115248474</v>
      </c>
      <c r="AF21" s="78">
        <f t="shared" si="14"/>
        <v>1870745703</v>
      </c>
      <c r="AG21" s="78">
        <v>9787885117</v>
      </c>
      <c r="AH21" s="78">
        <v>9767536965</v>
      </c>
      <c r="AI21" s="79">
        <v>6414240083</v>
      </c>
      <c r="AJ21" s="114">
        <f t="shared" si="15"/>
        <v>0.65668961438120343</v>
      </c>
      <c r="AK21" s="115">
        <f t="shared" si="16"/>
        <v>-9.046471026425762E-2</v>
      </c>
    </row>
    <row r="22" spans="1:37" ht="13" x14ac:dyDescent="0.3">
      <c r="A22" s="55" t="s">
        <v>101</v>
      </c>
      <c r="B22" s="56" t="s">
        <v>265</v>
      </c>
      <c r="C22" s="57" t="s">
        <v>266</v>
      </c>
      <c r="D22" s="77">
        <v>159096370</v>
      </c>
      <c r="E22" s="78">
        <v>24034000</v>
      </c>
      <c r="F22" s="79">
        <f t="shared" si="0"/>
        <v>183130370</v>
      </c>
      <c r="G22" s="77">
        <v>158631661</v>
      </c>
      <c r="H22" s="78">
        <v>24697234</v>
      </c>
      <c r="I22" s="79">
        <f t="shared" si="1"/>
        <v>183328895</v>
      </c>
      <c r="J22" s="77">
        <v>56047287</v>
      </c>
      <c r="K22" s="78">
        <v>7185085</v>
      </c>
      <c r="L22" s="78">
        <f t="shared" si="2"/>
        <v>63232372</v>
      </c>
      <c r="M22" s="95">
        <f t="shared" si="3"/>
        <v>0.34528610410168448</v>
      </c>
      <c r="N22" s="77">
        <v>44316232</v>
      </c>
      <c r="O22" s="78">
        <v>11917873</v>
      </c>
      <c r="P22" s="78">
        <f t="shared" si="4"/>
        <v>56234105</v>
      </c>
      <c r="Q22" s="95">
        <f t="shared" si="5"/>
        <v>0.30707143222612393</v>
      </c>
      <c r="R22" s="77">
        <v>38902176</v>
      </c>
      <c r="S22" s="78">
        <v>5212045</v>
      </c>
      <c r="T22" s="78">
        <f t="shared" si="6"/>
        <v>44114221</v>
      </c>
      <c r="U22" s="95">
        <f t="shared" si="7"/>
        <v>0.24062884904204546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139265695</v>
      </c>
      <c r="AA22" s="78">
        <f t="shared" si="11"/>
        <v>24315003</v>
      </c>
      <c r="AB22" s="78">
        <f t="shared" si="12"/>
        <v>163580698</v>
      </c>
      <c r="AC22" s="95">
        <f t="shared" si="13"/>
        <v>0.89227995401379578</v>
      </c>
      <c r="AD22" s="77">
        <v>34266929</v>
      </c>
      <c r="AE22" s="78">
        <v>7323887</v>
      </c>
      <c r="AF22" s="78">
        <f t="shared" si="14"/>
        <v>41590816</v>
      </c>
      <c r="AG22" s="78">
        <v>173259079</v>
      </c>
      <c r="AH22" s="78">
        <v>177686379</v>
      </c>
      <c r="AI22" s="79">
        <v>156096129</v>
      </c>
      <c r="AJ22" s="114">
        <f t="shared" si="15"/>
        <v>0.87849237447739315</v>
      </c>
      <c r="AK22" s="115">
        <f t="shared" si="16"/>
        <v>6.0672168586449526E-2</v>
      </c>
    </row>
    <row r="23" spans="1:37" ht="13" x14ac:dyDescent="0.3">
      <c r="A23" s="55" t="s">
        <v>101</v>
      </c>
      <c r="B23" s="56" t="s">
        <v>267</v>
      </c>
      <c r="C23" s="57" t="s">
        <v>268</v>
      </c>
      <c r="D23" s="77">
        <v>153507144</v>
      </c>
      <c r="E23" s="78">
        <v>23780256</v>
      </c>
      <c r="F23" s="79">
        <f t="shared" si="0"/>
        <v>177287400</v>
      </c>
      <c r="G23" s="77">
        <v>154416959</v>
      </c>
      <c r="H23" s="78">
        <v>37934581</v>
      </c>
      <c r="I23" s="79">
        <f t="shared" si="1"/>
        <v>192351540</v>
      </c>
      <c r="J23" s="77">
        <v>63085250</v>
      </c>
      <c r="K23" s="78">
        <v>6515804</v>
      </c>
      <c r="L23" s="78">
        <f t="shared" si="2"/>
        <v>69601054</v>
      </c>
      <c r="M23" s="95">
        <f t="shared" si="3"/>
        <v>0.39258883598044758</v>
      </c>
      <c r="N23" s="77">
        <v>44595540</v>
      </c>
      <c r="O23" s="78">
        <v>17330154</v>
      </c>
      <c r="P23" s="78">
        <f t="shared" si="4"/>
        <v>61925694</v>
      </c>
      <c r="Q23" s="95">
        <f t="shared" si="5"/>
        <v>0.3492955167710734</v>
      </c>
      <c r="R23" s="77">
        <v>36560942</v>
      </c>
      <c r="S23" s="78">
        <v>5143379</v>
      </c>
      <c r="T23" s="78">
        <f t="shared" si="6"/>
        <v>41704321</v>
      </c>
      <c r="U23" s="95">
        <f t="shared" si="7"/>
        <v>0.21681303409372235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144241732</v>
      </c>
      <c r="AA23" s="78">
        <f t="shared" si="11"/>
        <v>28989337</v>
      </c>
      <c r="AB23" s="78">
        <f t="shared" si="12"/>
        <v>173231069</v>
      </c>
      <c r="AC23" s="95">
        <f t="shared" si="13"/>
        <v>0.90059621565806025</v>
      </c>
      <c r="AD23" s="77">
        <v>34227858</v>
      </c>
      <c r="AE23" s="78">
        <v>2332816</v>
      </c>
      <c r="AF23" s="78">
        <f t="shared" si="14"/>
        <v>36560674</v>
      </c>
      <c r="AG23" s="78">
        <v>172977488</v>
      </c>
      <c r="AH23" s="78">
        <v>173822773</v>
      </c>
      <c r="AI23" s="79">
        <v>155902913</v>
      </c>
      <c r="AJ23" s="114">
        <f t="shared" si="15"/>
        <v>0.89690729418981252</v>
      </c>
      <c r="AK23" s="115">
        <f t="shared" si="16"/>
        <v>0.14068796981149756</v>
      </c>
    </row>
    <row r="24" spans="1:37" ht="13" x14ac:dyDescent="0.3">
      <c r="A24" s="55" t="s">
        <v>116</v>
      </c>
      <c r="B24" s="56" t="s">
        <v>269</v>
      </c>
      <c r="C24" s="57" t="s">
        <v>270</v>
      </c>
      <c r="D24" s="77">
        <v>1570494797</v>
      </c>
      <c r="E24" s="78">
        <v>180628958</v>
      </c>
      <c r="F24" s="79">
        <f t="shared" si="0"/>
        <v>1751123755</v>
      </c>
      <c r="G24" s="77">
        <v>1682147707</v>
      </c>
      <c r="H24" s="78">
        <v>182209304</v>
      </c>
      <c r="I24" s="79">
        <f t="shared" si="1"/>
        <v>1864357011</v>
      </c>
      <c r="J24" s="77">
        <v>523728538</v>
      </c>
      <c r="K24" s="78">
        <v>31016772</v>
      </c>
      <c r="L24" s="78">
        <f t="shared" si="2"/>
        <v>554745310</v>
      </c>
      <c r="M24" s="95">
        <f t="shared" si="3"/>
        <v>0.31679389215983766</v>
      </c>
      <c r="N24" s="77">
        <v>451066997</v>
      </c>
      <c r="O24" s="78">
        <v>77252154</v>
      </c>
      <c r="P24" s="78">
        <f t="shared" si="4"/>
        <v>528319151</v>
      </c>
      <c r="Q24" s="95">
        <f t="shared" si="5"/>
        <v>0.30170292047691399</v>
      </c>
      <c r="R24" s="77">
        <v>361028300</v>
      </c>
      <c r="S24" s="78">
        <v>31479837</v>
      </c>
      <c r="T24" s="78">
        <f t="shared" si="6"/>
        <v>392508137</v>
      </c>
      <c r="U24" s="95">
        <f t="shared" si="7"/>
        <v>0.21053271164489429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1335823835</v>
      </c>
      <c r="AA24" s="78">
        <f t="shared" si="11"/>
        <v>139748763</v>
      </c>
      <c r="AB24" s="78">
        <f t="shared" si="12"/>
        <v>1475572598</v>
      </c>
      <c r="AC24" s="95">
        <f t="shared" si="13"/>
        <v>0.79146461181731254</v>
      </c>
      <c r="AD24" s="77">
        <v>357255129</v>
      </c>
      <c r="AE24" s="78">
        <v>21010508</v>
      </c>
      <c r="AF24" s="78">
        <f t="shared" si="14"/>
        <v>378265637</v>
      </c>
      <c r="AG24" s="78">
        <v>1680909462</v>
      </c>
      <c r="AH24" s="78">
        <v>1606933724</v>
      </c>
      <c r="AI24" s="79">
        <v>1364311231</v>
      </c>
      <c r="AJ24" s="114">
        <f t="shared" si="15"/>
        <v>0.84901524600774392</v>
      </c>
      <c r="AK24" s="115">
        <f t="shared" si="16"/>
        <v>3.765211165612703E-2</v>
      </c>
    </row>
    <row r="25" spans="1:37" ht="14" x14ac:dyDescent="0.3">
      <c r="A25" s="58" t="s">
        <v>0</v>
      </c>
      <c r="B25" s="59" t="s">
        <v>271</v>
      </c>
      <c r="C25" s="60" t="s">
        <v>0</v>
      </c>
      <c r="D25" s="80">
        <f>SUM(D17:D24)</f>
        <v>12621981108</v>
      </c>
      <c r="E25" s="81">
        <f>SUM(E17:E24)</f>
        <v>1108691406</v>
      </c>
      <c r="F25" s="82">
        <f t="shared" si="0"/>
        <v>13730672514</v>
      </c>
      <c r="G25" s="80">
        <f>SUM(G17:G24)</f>
        <v>12938894221</v>
      </c>
      <c r="H25" s="81">
        <f>SUM(H17:H24)</f>
        <v>1248356888</v>
      </c>
      <c r="I25" s="82">
        <f t="shared" si="1"/>
        <v>14187251109</v>
      </c>
      <c r="J25" s="80">
        <f>SUM(J17:J24)</f>
        <v>3459720064</v>
      </c>
      <c r="K25" s="81">
        <f>SUM(K17:K24)</f>
        <v>135421452</v>
      </c>
      <c r="L25" s="81">
        <f t="shared" si="2"/>
        <v>3595141516</v>
      </c>
      <c r="M25" s="96">
        <f t="shared" si="3"/>
        <v>0.26183287907670505</v>
      </c>
      <c r="N25" s="80">
        <f>SUM(N17:N24)</f>
        <v>3068740210</v>
      </c>
      <c r="O25" s="81">
        <f>SUM(O17:O24)</f>
        <v>319722875</v>
      </c>
      <c r="P25" s="81">
        <f t="shared" si="4"/>
        <v>3388463085</v>
      </c>
      <c r="Q25" s="96">
        <f t="shared" si="5"/>
        <v>0.24678056239015767</v>
      </c>
      <c r="R25" s="80">
        <f>SUM(R17:R24)</f>
        <v>2415213496</v>
      </c>
      <c r="S25" s="81">
        <f>SUM(S17:S24)</f>
        <v>50661045</v>
      </c>
      <c r="T25" s="81">
        <f t="shared" si="6"/>
        <v>2465874541</v>
      </c>
      <c r="U25" s="96">
        <f t="shared" si="7"/>
        <v>0.17380918417914781</v>
      </c>
      <c r="V25" s="80">
        <f>SUM(V17:V24)</f>
        <v>0</v>
      </c>
      <c r="W25" s="81">
        <f>SUM(W17:W24)</f>
        <v>0</v>
      </c>
      <c r="X25" s="81">
        <f t="shared" si="8"/>
        <v>0</v>
      </c>
      <c r="Y25" s="96">
        <f t="shared" si="9"/>
        <v>0</v>
      </c>
      <c r="Z25" s="80">
        <f t="shared" si="10"/>
        <v>8943673770</v>
      </c>
      <c r="AA25" s="81">
        <f t="shared" si="11"/>
        <v>505805372</v>
      </c>
      <c r="AB25" s="81">
        <f t="shared" si="12"/>
        <v>9449479142</v>
      </c>
      <c r="AC25" s="96">
        <f t="shared" si="13"/>
        <v>0.66605426727137518</v>
      </c>
      <c r="AD25" s="80">
        <f>SUM(AD17:AD24)</f>
        <v>2602259495</v>
      </c>
      <c r="AE25" s="81">
        <f>SUM(AE17:AE24)</f>
        <v>-64397847</v>
      </c>
      <c r="AF25" s="81">
        <f t="shared" si="14"/>
        <v>2537861648</v>
      </c>
      <c r="AG25" s="81">
        <f>SUM(AG17:AG24)</f>
        <v>13120561000</v>
      </c>
      <c r="AH25" s="81">
        <f>SUM(AH17:AH24)</f>
        <v>13164578813</v>
      </c>
      <c r="AI25" s="82">
        <f>SUM(AI17:AI24)</f>
        <v>8921176274</v>
      </c>
      <c r="AJ25" s="116">
        <f t="shared" si="15"/>
        <v>0.67766514984819359</v>
      </c>
      <c r="AK25" s="117">
        <f t="shared" si="16"/>
        <v>-2.8365260595166975E-2</v>
      </c>
    </row>
    <row r="26" spans="1:37" ht="13" x14ac:dyDescent="0.3">
      <c r="A26" s="55" t="s">
        <v>101</v>
      </c>
      <c r="B26" s="56" t="s">
        <v>272</v>
      </c>
      <c r="C26" s="57" t="s">
        <v>273</v>
      </c>
      <c r="D26" s="77">
        <v>242896273</v>
      </c>
      <c r="E26" s="78">
        <v>37980868</v>
      </c>
      <c r="F26" s="79">
        <f t="shared" si="0"/>
        <v>280877141</v>
      </c>
      <c r="G26" s="77">
        <v>243333442</v>
      </c>
      <c r="H26" s="78">
        <v>37980868</v>
      </c>
      <c r="I26" s="79">
        <f t="shared" si="1"/>
        <v>281314310</v>
      </c>
      <c r="J26" s="77">
        <v>87960555</v>
      </c>
      <c r="K26" s="78">
        <v>-17545230</v>
      </c>
      <c r="L26" s="78">
        <f t="shared" si="2"/>
        <v>70415325</v>
      </c>
      <c r="M26" s="95">
        <f t="shared" si="3"/>
        <v>0.25069795551642987</v>
      </c>
      <c r="N26" s="77">
        <v>76562585</v>
      </c>
      <c r="O26" s="78">
        <v>15682747</v>
      </c>
      <c r="P26" s="78">
        <f t="shared" si="4"/>
        <v>92245332</v>
      </c>
      <c r="Q26" s="95">
        <f t="shared" si="5"/>
        <v>0.32841879432260385</v>
      </c>
      <c r="R26" s="77">
        <v>57656270</v>
      </c>
      <c r="S26" s="78">
        <v>5605943</v>
      </c>
      <c r="T26" s="78">
        <f t="shared" si="6"/>
        <v>63262213</v>
      </c>
      <c r="U26" s="95">
        <f t="shared" si="7"/>
        <v>0.22488089212383117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222179410</v>
      </c>
      <c r="AA26" s="78">
        <f t="shared" si="11"/>
        <v>3743460</v>
      </c>
      <c r="AB26" s="78">
        <f t="shared" si="12"/>
        <v>225922870</v>
      </c>
      <c r="AC26" s="95">
        <f t="shared" si="13"/>
        <v>0.80309768102447399</v>
      </c>
      <c r="AD26" s="77">
        <v>61423735</v>
      </c>
      <c r="AE26" s="78">
        <v>50561534</v>
      </c>
      <c r="AF26" s="78">
        <f t="shared" si="14"/>
        <v>111985269</v>
      </c>
      <c r="AG26" s="78">
        <v>299260627</v>
      </c>
      <c r="AH26" s="78">
        <v>318251371</v>
      </c>
      <c r="AI26" s="79">
        <v>216605256</v>
      </c>
      <c r="AJ26" s="114">
        <f t="shared" si="15"/>
        <v>0.68061059821797276</v>
      </c>
      <c r="AK26" s="115">
        <f t="shared" si="16"/>
        <v>-0.43508451098152923</v>
      </c>
    </row>
    <row r="27" spans="1:37" ht="13" x14ac:dyDescent="0.3">
      <c r="A27" s="55" t="s">
        <v>101</v>
      </c>
      <c r="B27" s="56" t="s">
        <v>274</v>
      </c>
      <c r="C27" s="57" t="s">
        <v>275</v>
      </c>
      <c r="D27" s="77">
        <v>825905390</v>
      </c>
      <c r="E27" s="78">
        <v>38986739</v>
      </c>
      <c r="F27" s="79">
        <f t="shared" si="0"/>
        <v>864892129</v>
      </c>
      <c r="G27" s="77">
        <v>803187729</v>
      </c>
      <c r="H27" s="78">
        <v>39166739</v>
      </c>
      <c r="I27" s="79">
        <f t="shared" si="1"/>
        <v>842354468</v>
      </c>
      <c r="J27" s="77">
        <v>228098117</v>
      </c>
      <c r="K27" s="78">
        <v>17862996</v>
      </c>
      <c r="L27" s="78">
        <f t="shared" si="2"/>
        <v>245961113</v>
      </c>
      <c r="M27" s="95">
        <f t="shared" si="3"/>
        <v>0.28438357195409281</v>
      </c>
      <c r="N27" s="77">
        <v>196049206</v>
      </c>
      <c r="O27" s="78">
        <v>5816795</v>
      </c>
      <c r="P27" s="78">
        <f t="shared" si="4"/>
        <v>201866001</v>
      </c>
      <c r="Q27" s="95">
        <f t="shared" si="5"/>
        <v>0.23340020591169006</v>
      </c>
      <c r="R27" s="77">
        <v>185902627</v>
      </c>
      <c r="S27" s="78">
        <v>10254765</v>
      </c>
      <c r="T27" s="78">
        <f t="shared" si="6"/>
        <v>196157392</v>
      </c>
      <c r="U27" s="95">
        <f t="shared" si="7"/>
        <v>0.23286799020100882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610049950</v>
      </c>
      <c r="AA27" s="78">
        <f t="shared" si="11"/>
        <v>33934556</v>
      </c>
      <c r="AB27" s="78">
        <f t="shared" si="12"/>
        <v>643984506</v>
      </c>
      <c r="AC27" s="95">
        <f t="shared" si="13"/>
        <v>0.76450536023036797</v>
      </c>
      <c r="AD27" s="77">
        <v>192681310</v>
      </c>
      <c r="AE27" s="78">
        <v>14109126</v>
      </c>
      <c r="AF27" s="78">
        <f t="shared" si="14"/>
        <v>206790436</v>
      </c>
      <c r="AG27" s="78">
        <v>844571422</v>
      </c>
      <c r="AH27" s="78">
        <v>840293494</v>
      </c>
      <c r="AI27" s="79">
        <v>700776703</v>
      </c>
      <c r="AJ27" s="114">
        <f t="shared" si="15"/>
        <v>0.83396659381965887</v>
      </c>
      <c r="AK27" s="115">
        <f t="shared" si="16"/>
        <v>-5.1419418642746129E-2</v>
      </c>
    </row>
    <row r="28" spans="1:37" ht="13" x14ac:dyDescent="0.3">
      <c r="A28" s="55" t="s">
        <v>101</v>
      </c>
      <c r="B28" s="56" t="s">
        <v>276</v>
      </c>
      <c r="C28" s="57" t="s">
        <v>277</v>
      </c>
      <c r="D28" s="77">
        <v>1575165936</v>
      </c>
      <c r="E28" s="78">
        <v>151577520</v>
      </c>
      <c r="F28" s="79">
        <f t="shared" si="0"/>
        <v>1726743456</v>
      </c>
      <c r="G28" s="77">
        <v>1539474500</v>
      </c>
      <c r="H28" s="78">
        <v>182416936</v>
      </c>
      <c r="I28" s="79">
        <f t="shared" si="1"/>
        <v>1721891436</v>
      </c>
      <c r="J28" s="77">
        <v>469854556</v>
      </c>
      <c r="K28" s="78">
        <v>62561533</v>
      </c>
      <c r="L28" s="78">
        <f t="shared" si="2"/>
        <v>532416089</v>
      </c>
      <c r="M28" s="95">
        <f t="shared" si="3"/>
        <v>0.30833537382173809</v>
      </c>
      <c r="N28" s="77">
        <v>386340953</v>
      </c>
      <c r="O28" s="78">
        <v>52174601</v>
      </c>
      <c r="P28" s="78">
        <f t="shared" si="4"/>
        <v>438515554</v>
      </c>
      <c r="Q28" s="95">
        <f t="shared" si="5"/>
        <v>0.25395524301903016</v>
      </c>
      <c r="R28" s="77">
        <v>354929502</v>
      </c>
      <c r="S28" s="78">
        <v>24542095</v>
      </c>
      <c r="T28" s="78">
        <f t="shared" si="6"/>
        <v>379471597</v>
      </c>
      <c r="U28" s="95">
        <f t="shared" si="7"/>
        <v>0.22038067503345199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1211125011</v>
      </c>
      <c r="AA28" s="78">
        <f t="shared" si="11"/>
        <v>139278229</v>
      </c>
      <c r="AB28" s="78">
        <f t="shared" si="12"/>
        <v>1350403240</v>
      </c>
      <c r="AC28" s="95">
        <f t="shared" si="13"/>
        <v>0.78425573864112075</v>
      </c>
      <c r="AD28" s="77">
        <v>472655973</v>
      </c>
      <c r="AE28" s="78">
        <v>21099319</v>
      </c>
      <c r="AF28" s="78">
        <f t="shared" si="14"/>
        <v>493755292</v>
      </c>
      <c r="AG28" s="78">
        <v>1605313864</v>
      </c>
      <c r="AH28" s="78">
        <v>1661901981</v>
      </c>
      <c r="AI28" s="79">
        <v>1244544834</v>
      </c>
      <c r="AJ28" s="114">
        <f t="shared" si="15"/>
        <v>0.74886777212404076</v>
      </c>
      <c r="AK28" s="115">
        <f t="shared" si="16"/>
        <v>-0.23145816733848801</v>
      </c>
    </row>
    <row r="29" spans="1:37" ht="13" x14ac:dyDescent="0.3">
      <c r="A29" s="55" t="s">
        <v>116</v>
      </c>
      <c r="B29" s="56" t="s">
        <v>278</v>
      </c>
      <c r="C29" s="57" t="s">
        <v>279</v>
      </c>
      <c r="D29" s="77">
        <v>1077392796</v>
      </c>
      <c r="E29" s="78">
        <v>273623016</v>
      </c>
      <c r="F29" s="79">
        <f t="shared" si="0"/>
        <v>1351015812</v>
      </c>
      <c r="G29" s="77">
        <v>1051321316</v>
      </c>
      <c r="H29" s="78">
        <v>311609792</v>
      </c>
      <c r="I29" s="79">
        <f t="shared" si="1"/>
        <v>1362931108</v>
      </c>
      <c r="J29" s="77">
        <v>371140050</v>
      </c>
      <c r="K29" s="78">
        <v>4801050</v>
      </c>
      <c r="L29" s="78">
        <f t="shared" si="2"/>
        <v>375941100</v>
      </c>
      <c r="M29" s="95">
        <f t="shared" si="3"/>
        <v>0.27826550708053444</v>
      </c>
      <c r="N29" s="77">
        <v>298013168</v>
      </c>
      <c r="O29" s="78">
        <v>39199481</v>
      </c>
      <c r="P29" s="78">
        <f t="shared" si="4"/>
        <v>337212649</v>
      </c>
      <c r="Q29" s="95">
        <f t="shared" si="5"/>
        <v>0.24959933555537098</v>
      </c>
      <c r="R29" s="77">
        <v>255615118</v>
      </c>
      <c r="S29" s="78">
        <v>54731895</v>
      </c>
      <c r="T29" s="78">
        <f t="shared" si="6"/>
        <v>310347013</v>
      </c>
      <c r="U29" s="95">
        <f t="shared" si="7"/>
        <v>0.22770557600333238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924768336</v>
      </c>
      <c r="AA29" s="78">
        <f t="shared" si="11"/>
        <v>98732426</v>
      </c>
      <c r="AB29" s="78">
        <f t="shared" si="12"/>
        <v>1023500762</v>
      </c>
      <c r="AC29" s="95">
        <f t="shared" si="13"/>
        <v>0.75095561029633495</v>
      </c>
      <c r="AD29" s="77">
        <v>207123711</v>
      </c>
      <c r="AE29" s="78">
        <v>29930284</v>
      </c>
      <c r="AF29" s="78">
        <f t="shared" si="14"/>
        <v>237053995</v>
      </c>
      <c r="AG29" s="78">
        <v>1339519668</v>
      </c>
      <c r="AH29" s="78">
        <v>1248917051</v>
      </c>
      <c r="AI29" s="79">
        <v>987577205</v>
      </c>
      <c r="AJ29" s="114">
        <f t="shared" si="15"/>
        <v>0.7907468347951957</v>
      </c>
      <c r="AK29" s="115">
        <f t="shared" si="16"/>
        <v>0.30918280031517709</v>
      </c>
    </row>
    <row r="30" spans="1:37" ht="14" x14ac:dyDescent="0.3">
      <c r="A30" s="58" t="s">
        <v>0</v>
      </c>
      <c r="B30" s="59" t="s">
        <v>280</v>
      </c>
      <c r="C30" s="60" t="s">
        <v>0</v>
      </c>
      <c r="D30" s="80">
        <f>SUM(D26:D29)</f>
        <v>3721360395</v>
      </c>
      <c r="E30" s="81">
        <f>SUM(E26:E29)</f>
        <v>502168143</v>
      </c>
      <c r="F30" s="82">
        <f t="shared" si="0"/>
        <v>4223528538</v>
      </c>
      <c r="G30" s="80">
        <f>SUM(G26:G29)</f>
        <v>3637316987</v>
      </c>
      <c r="H30" s="81">
        <f>SUM(H26:H29)</f>
        <v>571174335</v>
      </c>
      <c r="I30" s="82">
        <f t="shared" si="1"/>
        <v>4208491322</v>
      </c>
      <c r="J30" s="80">
        <f>SUM(J26:J29)</f>
        <v>1157053278</v>
      </c>
      <c r="K30" s="81">
        <f>SUM(K26:K29)</f>
        <v>67680349</v>
      </c>
      <c r="L30" s="81">
        <f t="shared" si="2"/>
        <v>1224733627</v>
      </c>
      <c r="M30" s="96">
        <f t="shared" si="3"/>
        <v>0.28997877390452237</v>
      </c>
      <c r="N30" s="80">
        <f>SUM(N26:N29)</f>
        <v>956965912</v>
      </c>
      <c r="O30" s="81">
        <f>SUM(O26:O29)</f>
        <v>112873624</v>
      </c>
      <c r="P30" s="81">
        <f t="shared" si="4"/>
        <v>1069839536</v>
      </c>
      <c r="Q30" s="96">
        <f t="shared" si="5"/>
        <v>0.25330467791904854</v>
      </c>
      <c r="R30" s="80">
        <f>SUM(R26:R29)</f>
        <v>854103517</v>
      </c>
      <c r="S30" s="81">
        <f>SUM(S26:S29)</f>
        <v>95134698</v>
      </c>
      <c r="T30" s="81">
        <f t="shared" si="6"/>
        <v>949238215</v>
      </c>
      <c r="U30" s="96">
        <f t="shared" si="7"/>
        <v>0.22555308835682567</v>
      </c>
      <c r="V30" s="80">
        <f>SUM(V26:V29)</f>
        <v>0</v>
      </c>
      <c r="W30" s="81">
        <f>SUM(W26:W29)</f>
        <v>0</v>
      </c>
      <c r="X30" s="81">
        <f t="shared" si="8"/>
        <v>0</v>
      </c>
      <c r="Y30" s="96">
        <f t="shared" si="9"/>
        <v>0</v>
      </c>
      <c r="Z30" s="80">
        <f t="shared" si="10"/>
        <v>2968122707</v>
      </c>
      <c r="AA30" s="81">
        <f t="shared" si="11"/>
        <v>275688671</v>
      </c>
      <c r="AB30" s="81">
        <f t="shared" si="12"/>
        <v>3243811378</v>
      </c>
      <c r="AC30" s="96">
        <f t="shared" si="13"/>
        <v>0.77077772764859698</v>
      </c>
      <c r="AD30" s="80">
        <f>SUM(AD26:AD29)</f>
        <v>933884729</v>
      </c>
      <c r="AE30" s="81">
        <f>SUM(AE26:AE29)</f>
        <v>115700263</v>
      </c>
      <c r="AF30" s="81">
        <f t="shared" si="14"/>
        <v>1049584992</v>
      </c>
      <c r="AG30" s="81">
        <f>SUM(AG26:AG29)</f>
        <v>4088665581</v>
      </c>
      <c r="AH30" s="81">
        <f>SUM(AH26:AH29)</f>
        <v>4069363897</v>
      </c>
      <c r="AI30" s="82">
        <f>SUM(AI26:AI29)</f>
        <v>3149503998</v>
      </c>
      <c r="AJ30" s="116">
        <f t="shared" si="15"/>
        <v>0.77395486806226998</v>
      </c>
      <c r="AK30" s="117">
        <f t="shared" si="16"/>
        <v>-9.5606146967467276E-2</v>
      </c>
    </row>
    <row r="31" spans="1:37" ht="13" x14ac:dyDescent="0.3">
      <c r="A31" s="55" t="s">
        <v>101</v>
      </c>
      <c r="B31" s="56" t="s">
        <v>281</v>
      </c>
      <c r="C31" s="57" t="s">
        <v>282</v>
      </c>
      <c r="D31" s="77">
        <v>515564827</v>
      </c>
      <c r="E31" s="78">
        <v>43779350</v>
      </c>
      <c r="F31" s="79">
        <f t="shared" si="0"/>
        <v>559344177</v>
      </c>
      <c r="G31" s="77">
        <v>506893846</v>
      </c>
      <c r="H31" s="78">
        <v>40064893</v>
      </c>
      <c r="I31" s="79">
        <f t="shared" si="1"/>
        <v>546958739</v>
      </c>
      <c r="J31" s="77">
        <v>123969040</v>
      </c>
      <c r="K31" s="78">
        <v>3978366</v>
      </c>
      <c r="L31" s="78">
        <f t="shared" si="2"/>
        <v>127947406</v>
      </c>
      <c r="M31" s="95">
        <f t="shared" si="3"/>
        <v>0.22874539730839102</v>
      </c>
      <c r="N31" s="77">
        <v>112858929</v>
      </c>
      <c r="O31" s="78">
        <v>13367776</v>
      </c>
      <c r="P31" s="78">
        <f t="shared" si="4"/>
        <v>126226705</v>
      </c>
      <c r="Q31" s="95">
        <f t="shared" si="5"/>
        <v>0.22566911427773745</v>
      </c>
      <c r="R31" s="77">
        <v>109155678</v>
      </c>
      <c r="S31" s="78">
        <v>7276799</v>
      </c>
      <c r="T31" s="78">
        <f t="shared" si="6"/>
        <v>116432477</v>
      </c>
      <c r="U31" s="95">
        <f t="shared" si="7"/>
        <v>0.21287250517812825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345983647</v>
      </c>
      <c r="AA31" s="78">
        <f t="shared" si="11"/>
        <v>24622941</v>
      </c>
      <c r="AB31" s="78">
        <f t="shared" si="12"/>
        <v>370606588</v>
      </c>
      <c r="AC31" s="95">
        <f t="shared" si="13"/>
        <v>0.67757686562898123</v>
      </c>
      <c r="AD31" s="77">
        <v>98413878</v>
      </c>
      <c r="AE31" s="78">
        <v>5865362</v>
      </c>
      <c r="AF31" s="78">
        <f t="shared" si="14"/>
        <v>104279240</v>
      </c>
      <c r="AG31" s="78">
        <v>491781705</v>
      </c>
      <c r="AH31" s="78">
        <v>506855353</v>
      </c>
      <c r="AI31" s="79">
        <v>343993635</v>
      </c>
      <c r="AJ31" s="114">
        <f t="shared" si="15"/>
        <v>0.67868205981046426</v>
      </c>
      <c r="AK31" s="115">
        <f t="shared" si="16"/>
        <v>0.11654512441786102</v>
      </c>
    </row>
    <row r="32" spans="1:37" ht="13" x14ac:dyDescent="0.3">
      <c r="A32" s="55" t="s">
        <v>101</v>
      </c>
      <c r="B32" s="56" t="s">
        <v>283</v>
      </c>
      <c r="C32" s="57" t="s">
        <v>284</v>
      </c>
      <c r="D32" s="77">
        <v>358533296</v>
      </c>
      <c r="E32" s="78">
        <v>55591859</v>
      </c>
      <c r="F32" s="79">
        <f t="shared" si="0"/>
        <v>414125155</v>
      </c>
      <c r="G32" s="77">
        <v>355107027</v>
      </c>
      <c r="H32" s="78">
        <v>92549178</v>
      </c>
      <c r="I32" s="79">
        <f t="shared" si="1"/>
        <v>447656205</v>
      </c>
      <c r="J32" s="77">
        <v>103129470</v>
      </c>
      <c r="K32" s="78">
        <v>12478703</v>
      </c>
      <c r="L32" s="78">
        <f t="shared" si="2"/>
        <v>115608173</v>
      </c>
      <c r="M32" s="95">
        <f t="shared" si="3"/>
        <v>0.27916240200380971</v>
      </c>
      <c r="N32" s="77">
        <v>94226210</v>
      </c>
      <c r="O32" s="78">
        <v>24160258</v>
      </c>
      <c r="P32" s="78">
        <f t="shared" si="4"/>
        <v>118386468</v>
      </c>
      <c r="Q32" s="95">
        <f t="shared" si="5"/>
        <v>0.28587123136724213</v>
      </c>
      <c r="R32" s="77">
        <v>78750880</v>
      </c>
      <c r="S32" s="78">
        <v>-5533290</v>
      </c>
      <c r="T32" s="78">
        <f t="shared" si="6"/>
        <v>73217590</v>
      </c>
      <c r="U32" s="95">
        <f t="shared" si="7"/>
        <v>0.16355763459148298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276106560</v>
      </c>
      <c r="AA32" s="78">
        <f t="shared" si="11"/>
        <v>31105671</v>
      </c>
      <c r="AB32" s="78">
        <f t="shared" si="12"/>
        <v>307212231</v>
      </c>
      <c r="AC32" s="95">
        <f t="shared" si="13"/>
        <v>0.68626822898612561</v>
      </c>
      <c r="AD32" s="77">
        <v>76742147</v>
      </c>
      <c r="AE32" s="78">
        <v>-30628856</v>
      </c>
      <c r="AF32" s="78">
        <f t="shared" si="14"/>
        <v>46113291</v>
      </c>
      <c r="AG32" s="78">
        <v>391238456</v>
      </c>
      <c r="AH32" s="78">
        <v>401248133</v>
      </c>
      <c r="AI32" s="79">
        <v>307703837</v>
      </c>
      <c r="AJ32" s="114">
        <f t="shared" si="15"/>
        <v>0.76686671337110002</v>
      </c>
      <c r="AK32" s="115">
        <f t="shared" si="16"/>
        <v>0.58777628775183266</v>
      </c>
    </row>
    <row r="33" spans="1:37" ht="13" x14ac:dyDescent="0.3">
      <c r="A33" s="55" t="s">
        <v>101</v>
      </c>
      <c r="B33" s="56" t="s">
        <v>285</v>
      </c>
      <c r="C33" s="57" t="s">
        <v>286</v>
      </c>
      <c r="D33" s="77">
        <v>296817595</v>
      </c>
      <c r="E33" s="78">
        <v>79183661</v>
      </c>
      <c r="F33" s="79">
        <f t="shared" si="0"/>
        <v>376001256</v>
      </c>
      <c r="G33" s="77">
        <v>318782595</v>
      </c>
      <c r="H33" s="78">
        <v>89749137</v>
      </c>
      <c r="I33" s="79">
        <f t="shared" si="1"/>
        <v>408531732</v>
      </c>
      <c r="J33" s="77">
        <v>96506577</v>
      </c>
      <c r="K33" s="78">
        <v>14149808</v>
      </c>
      <c r="L33" s="78">
        <f t="shared" si="2"/>
        <v>110656385</v>
      </c>
      <c r="M33" s="95">
        <f t="shared" si="3"/>
        <v>0.29429791319633253</v>
      </c>
      <c r="N33" s="77">
        <v>85644620</v>
      </c>
      <c r="O33" s="78">
        <v>19366976</v>
      </c>
      <c r="P33" s="78">
        <f t="shared" si="4"/>
        <v>105011596</v>
      </c>
      <c r="Q33" s="95">
        <f t="shared" si="5"/>
        <v>0.27928522664296634</v>
      </c>
      <c r="R33" s="77">
        <v>65754026</v>
      </c>
      <c r="S33" s="78">
        <v>18016732</v>
      </c>
      <c r="T33" s="78">
        <f t="shared" si="6"/>
        <v>83770758</v>
      </c>
      <c r="U33" s="95">
        <f t="shared" si="7"/>
        <v>0.20505324663495172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247905223</v>
      </c>
      <c r="AA33" s="78">
        <f t="shared" si="11"/>
        <v>51533516</v>
      </c>
      <c r="AB33" s="78">
        <f t="shared" si="12"/>
        <v>299438739</v>
      </c>
      <c r="AC33" s="95">
        <f t="shared" si="13"/>
        <v>0.7329632328291209</v>
      </c>
      <c r="AD33" s="77">
        <v>77131452</v>
      </c>
      <c r="AE33" s="78">
        <v>5646711</v>
      </c>
      <c r="AF33" s="78">
        <f t="shared" si="14"/>
        <v>82778163</v>
      </c>
      <c r="AG33" s="78">
        <v>369089899</v>
      </c>
      <c r="AH33" s="78">
        <v>415819943</v>
      </c>
      <c r="AI33" s="79">
        <v>311738184</v>
      </c>
      <c r="AJ33" s="114">
        <f t="shared" si="15"/>
        <v>0.74969512465158505</v>
      </c>
      <c r="AK33" s="115">
        <f t="shared" si="16"/>
        <v>1.1991024734385514E-2</v>
      </c>
    </row>
    <row r="34" spans="1:37" ht="13" x14ac:dyDescent="0.3">
      <c r="A34" s="55" t="s">
        <v>101</v>
      </c>
      <c r="B34" s="56" t="s">
        <v>287</v>
      </c>
      <c r="C34" s="57" t="s">
        <v>288</v>
      </c>
      <c r="D34" s="77">
        <v>441892323</v>
      </c>
      <c r="E34" s="78">
        <v>64618156</v>
      </c>
      <c r="F34" s="79">
        <f t="shared" si="0"/>
        <v>506510479</v>
      </c>
      <c r="G34" s="77">
        <v>433139535</v>
      </c>
      <c r="H34" s="78">
        <v>54108361</v>
      </c>
      <c r="I34" s="79">
        <f t="shared" si="1"/>
        <v>487247896</v>
      </c>
      <c r="J34" s="77">
        <v>128248098</v>
      </c>
      <c r="K34" s="78">
        <v>14809707</v>
      </c>
      <c r="L34" s="78">
        <f t="shared" si="2"/>
        <v>143057805</v>
      </c>
      <c r="M34" s="95">
        <f t="shared" si="3"/>
        <v>0.28243799670727049</v>
      </c>
      <c r="N34" s="77">
        <v>121612161</v>
      </c>
      <c r="O34" s="78">
        <v>16875374</v>
      </c>
      <c r="P34" s="78">
        <f t="shared" si="4"/>
        <v>138487535</v>
      </c>
      <c r="Q34" s="95">
        <f t="shared" si="5"/>
        <v>0.27341494547835404</v>
      </c>
      <c r="R34" s="77">
        <v>92974885</v>
      </c>
      <c r="S34" s="78">
        <v>4461244</v>
      </c>
      <c r="T34" s="78">
        <f t="shared" si="6"/>
        <v>97436129</v>
      </c>
      <c r="U34" s="95">
        <f t="shared" si="7"/>
        <v>0.19997239557089846</v>
      </c>
      <c r="V34" s="77">
        <v>0</v>
      </c>
      <c r="W34" s="78">
        <v>0</v>
      </c>
      <c r="X34" s="78">
        <f t="shared" si="8"/>
        <v>0</v>
      </c>
      <c r="Y34" s="95">
        <f t="shared" si="9"/>
        <v>0</v>
      </c>
      <c r="Z34" s="77">
        <f t="shared" si="10"/>
        <v>342835144</v>
      </c>
      <c r="AA34" s="78">
        <f t="shared" si="11"/>
        <v>36146325</v>
      </c>
      <c r="AB34" s="78">
        <f t="shared" si="12"/>
        <v>378981469</v>
      </c>
      <c r="AC34" s="95">
        <f t="shared" si="13"/>
        <v>0.77780011388699766</v>
      </c>
      <c r="AD34" s="77">
        <v>93910369</v>
      </c>
      <c r="AE34" s="78">
        <v>4515834</v>
      </c>
      <c r="AF34" s="78">
        <f t="shared" si="14"/>
        <v>98426203</v>
      </c>
      <c r="AG34" s="78">
        <v>505457316</v>
      </c>
      <c r="AH34" s="78">
        <v>488456224</v>
      </c>
      <c r="AI34" s="79">
        <v>361616140</v>
      </c>
      <c r="AJ34" s="114">
        <f t="shared" si="15"/>
        <v>0.74032456181784678</v>
      </c>
      <c r="AK34" s="115">
        <f t="shared" si="16"/>
        <v>-1.0059049011572618E-2</v>
      </c>
    </row>
    <row r="35" spans="1:37" ht="13" x14ac:dyDescent="0.3">
      <c r="A35" s="55" t="s">
        <v>116</v>
      </c>
      <c r="B35" s="56" t="s">
        <v>289</v>
      </c>
      <c r="C35" s="57" t="s">
        <v>290</v>
      </c>
      <c r="D35" s="77">
        <v>712053022</v>
      </c>
      <c r="E35" s="78">
        <v>244964495</v>
      </c>
      <c r="F35" s="79">
        <f t="shared" si="0"/>
        <v>957017517</v>
      </c>
      <c r="G35" s="77">
        <v>725801526</v>
      </c>
      <c r="H35" s="78">
        <v>255849632</v>
      </c>
      <c r="I35" s="79">
        <f t="shared" si="1"/>
        <v>981651158</v>
      </c>
      <c r="J35" s="77">
        <v>270824379</v>
      </c>
      <c r="K35" s="78">
        <v>34749171</v>
      </c>
      <c r="L35" s="78">
        <f t="shared" si="2"/>
        <v>305573550</v>
      </c>
      <c r="M35" s="95">
        <f t="shared" si="3"/>
        <v>0.31929776056544218</v>
      </c>
      <c r="N35" s="77">
        <v>228316635</v>
      </c>
      <c r="O35" s="78">
        <v>111371889</v>
      </c>
      <c r="P35" s="78">
        <f t="shared" si="4"/>
        <v>339688524</v>
      </c>
      <c r="Q35" s="95">
        <f t="shared" si="5"/>
        <v>0.35494493879781303</v>
      </c>
      <c r="R35" s="77">
        <v>193407168</v>
      </c>
      <c r="S35" s="78">
        <v>53809482</v>
      </c>
      <c r="T35" s="78">
        <f t="shared" si="6"/>
        <v>247216650</v>
      </c>
      <c r="U35" s="95">
        <f t="shared" si="7"/>
        <v>0.25183757792704603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692548182</v>
      </c>
      <c r="AA35" s="78">
        <f t="shared" si="11"/>
        <v>199930542</v>
      </c>
      <c r="AB35" s="78">
        <f t="shared" si="12"/>
        <v>892478724</v>
      </c>
      <c r="AC35" s="95">
        <f t="shared" si="13"/>
        <v>0.90916077134602635</v>
      </c>
      <c r="AD35" s="77">
        <v>169431040</v>
      </c>
      <c r="AE35" s="78">
        <v>26977592</v>
      </c>
      <c r="AF35" s="78">
        <f t="shared" si="14"/>
        <v>196408632</v>
      </c>
      <c r="AG35" s="78">
        <v>980237720</v>
      </c>
      <c r="AH35" s="78">
        <v>912077941</v>
      </c>
      <c r="AI35" s="79">
        <v>751750429</v>
      </c>
      <c r="AJ35" s="114">
        <f t="shared" si="15"/>
        <v>0.82421731214744942</v>
      </c>
      <c r="AK35" s="115">
        <f t="shared" si="16"/>
        <v>0.25868525982096346</v>
      </c>
    </row>
    <row r="36" spans="1:37" ht="14" x14ac:dyDescent="0.3">
      <c r="A36" s="58" t="s">
        <v>0</v>
      </c>
      <c r="B36" s="59" t="s">
        <v>291</v>
      </c>
      <c r="C36" s="60" t="s">
        <v>0</v>
      </c>
      <c r="D36" s="80">
        <f>SUM(D31:D35)</f>
        <v>2324861063</v>
      </c>
      <c r="E36" s="81">
        <f>SUM(E31:E35)</f>
        <v>488137521</v>
      </c>
      <c r="F36" s="82">
        <f t="shared" si="0"/>
        <v>2812998584</v>
      </c>
      <c r="G36" s="80">
        <f>SUM(G31:G35)</f>
        <v>2339724529</v>
      </c>
      <c r="H36" s="81">
        <f>SUM(H31:H35)</f>
        <v>532321201</v>
      </c>
      <c r="I36" s="82">
        <f t="shared" si="1"/>
        <v>2872045730</v>
      </c>
      <c r="J36" s="80">
        <f>SUM(J31:J35)</f>
        <v>722677564</v>
      </c>
      <c r="K36" s="81">
        <f>SUM(K31:K35)</f>
        <v>80165755</v>
      </c>
      <c r="L36" s="81">
        <f t="shared" si="2"/>
        <v>802843319</v>
      </c>
      <c r="M36" s="96">
        <f t="shared" si="3"/>
        <v>0.28540480737049673</v>
      </c>
      <c r="N36" s="80">
        <f>SUM(N31:N35)</f>
        <v>642658555</v>
      </c>
      <c r="O36" s="81">
        <f>SUM(O31:O35)</f>
        <v>185142273</v>
      </c>
      <c r="P36" s="81">
        <f t="shared" si="4"/>
        <v>827800828</v>
      </c>
      <c r="Q36" s="96">
        <f t="shared" si="5"/>
        <v>0.29427701553368429</v>
      </c>
      <c r="R36" s="80">
        <f>SUM(R31:R35)</f>
        <v>540042637</v>
      </c>
      <c r="S36" s="81">
        <f>SUM(S31:S35)</f>
        <v>78030967</v>
      </c>
      <c r="T36" s="81">
        <f t="shared" si="6"/>
        <v>618073604</v>
      </c>
      <c r="U36" s="96">
        <f t="shared" si="7"/>
        <v>0.21520326001215864</v>
      </c>
      <c r="V36" s="80">
        <f>SUM(V31:V35)</f>
        <v>0</v>
      </c>
      <c r="W36" s="81">
        <f>SUM(W31:W35)</f>
        <v>0</v>
      </c>
      <c r="X36" s="81">
        <f t="shared" si="8"/>
        <v>0</v>
      </c>
      <c r="Y36" s="96">
        <f t="shared" si="9"/>
        <v>0</v>
      </c>
      <c r="Z36" s="80">
        <f t="shared" si="10"/>
        <v>1905378756</v>
      </c>
      <c r="AA36" s="81">
        <f t="shared" si="11"/>
        <v>343338995</v>
      </c>
      <c r="AB36" s="81">
        <f t="shared" si="12"/>
        <v>2248717751</v>
      </c>
      <c r="AC36" s="96">
        <f t="shared" si="13"/>
        <v>0.78296725136058332</v>
      </c>
      <c r="AD36" s="80">
        <f>SUM(AD31:AD35)</f>
        <v>515628886</v>
      </c>
      <c r="AE36" s="81">
        <f>SUM(AE31:AE35)</f>
        <v>12376643</v>
      </c>
      <c r="AF36" s="81">
        <f t="shared" si="14"/>
        <v>528005529</v>
      </c>
      <c r="AG36" s="81">
        <f>SUM(AG31:AG35)</f>
        <v>2737805096</v>
      </c>
      <c r="AH36" s="81">
        <f>SUM(AH31:AH35)</f>
        <v>2724457594</v>
      </c>
      <c r="AI36" s="82">
        <f>SUM(AI31:AI35)</f>
        <v>2076802225</v>
      </c>
      <c r="AJ36" s="116">
        <f t="shared" si="15"/>
        <v>0.7622809874426697</v>
      </c>
      <c r="AK36" s="117">
        <f t="shared" si="16"/>
        <v>0.17058168911712279</v>
      </c>
    </row>
    <row r="37" spans="1:37" ht="13" x14ac:dyDescent="0.3">
      <c r="A37" s="55" t="s">
        <v>101</v>
      </c>
      <c r="B37" s="56" t="s">
        <v>69</v>
      </c>
      <c r="C37" s="57" t="s">
        <v>70</v>
      </c>
      <c r="D37" s="77">
        <v>2705642334</v>
      </c>
      <c r="E37" s="78">
        <v>235557737</v>
      </c>
      <c r="F37" s="79">
        <f t="shared" si="0"/>
        <v>2941200071</v>
      </c>
      <c r="G37" s="77">
        <v>2727211228</v>
      </c>
      <c r="H37" s="78">
        <v>239909207</v>
      </c>
      <c r="I37" s="79">
        <f t="shared" si="1"/>
        <v>2967120435</v>
      </c>
      <c r="J37" s="77">
        <v>791762185</v>
      </c>
      <c r="K37" s="78">
        <v>24895941</v>
      </c>
      <c r="L37" s="78">
        <f t="shared" si="2"/>
        <v>816658126</v>
      </c>
      <c r="M37" s="95">
        <f t="shared" si="3"/>
        <v>0.2776615348449718</v>
      </c>
      <c r="N37" s="77">
        <v>731879979</v>
      </c>
      <c r="O37" s="78">
        <v>48053756</v>
      </c>
      <c r="P37" s="78">
        <f t="shared" si="4"/>
        <v>779933735</v>
      </c>
      <c r="Q37" s="95">
        <f t="shared" si="5"/>
        <v>0.26517534209593047</v>
      </c>
      <c r="R37" s="77">
        <v>655467049</v>
      </c>
      <c r="S37" s="78">
        <v>24990273</v>
      </c>
      <c r="T37" s="78">
        <f t="shared" si="6"/>
        <v>680457322</v>
      </c>
      <c r="U37" s="95">
        <f t="shared" si="7"/>
        <v>0.22933255892594059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2179109213</v>
      </c>
      <c r="AA37" s="78">
        <f t="shared" si="11"/>
        <v>97939970</v>
      </c>
      <c r="AB37" s="78">
        <f t="shared" si="12"/>
        <v>2277049183</v>
      </c>
      <c r="AC37" s="95">
        <f t="shared" si="13"/>
        <v>0.76742728611216615</v>
      </c>
      <c r="AD37" s="77">
        <v>603340332</v>
      </c>
      <c r="AE37" s="78">
        <v>28771087</v>
      </c>
      <c r="AF37" s="78">
        <f t="shared" si="14"/>
        <v>632111419</v>
      </c>
      <c r="AG37" s="78">
        <v>2654142405</v>
      </c>
      <c r="AH37" s="78">
        <v>2743303564</v>
      </c>
      <c r="AI37" s="79">
        <v>2183654781</v>
      </c>
      <c r="AJ37" s="114">
        <f t="shared" si="15"/>
        <v>0.79599458465180628</v>
      </c>
      <c r="AK37" s="115">
        <f t="shared" si="16"/>
        <v>7.6483198288813004E-2</v>
      </c>
    </row>
    <row r="38" spans="1:37" ht="13" x14ac:dyDescent="0.3">
      <c r="A38" s="55" t="s">
        <v>101</v>
      </c>
      <c r="B38" s="56" t="s">
        <v>292</v>
      </c>
      <c r="C38" s="57" t="s">
        <v>293</v>
      </c>
      <c r="D38" s="77">
        <v>137903200</v>
      </c>
      <c r="E38" s="78">
        <v>26346958</v>
      </c>
      <c r="F38" s="79">
        <f t="shared" si="0"/>
        <v>164250158</v>
      </c>
      <c r="G38" s="77">
        <v>133609249</v>
      </c>
      <c r="H38" s="78">
        <v>29702250</v>
      </c>
      <c r="I38" s="79">
        <f t="shared" si="1"/>
        <v>163311499</v>
      </c>
      <c r="J38" s="77">
        <v>39625079</v>
      </c>
      <c r="K38" s="78">
        <v>6185348</v>
      </c>
      <c r="L38" s="78">
        <f t="shared" si="2"/>
        <v>45810427</v>
      </c>
      <c r="M38" s="95">
        <f t="shared" si="3"/>
        <v>0.27890644099106437</v>
      </c>
      <c r="N38" s="77">
        <v>36276295</v>
      </c>
      <c r="O38" s="78">
        <v>8073799</v>
      </c>
      <c r="P38" s="78">
        <f t="shared" si="4"/>
        <v>44350094</v>
      </c>
      <c r="Q38" s="95">
        <f t="shared" si="5"/>
        <v>0.27001553325750832</v>
      </c>
      <c r="R38" s="77">
        <v>30559711</v>
      </c>
      <c r="S38" s="78">
        <v>5224434</v>
      </c>
      <c r="T38" s="78">
        <f t="shared" si="6"/>
        <v>35784145</v>
      </c>
      <c r="U38" s="95">
        <f t="shared" si="7"/>
        <v>0.21911589336400616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106461085</v>
      </c>
      <c r="AA38" s="78">
        <f t="shared" si="11"/>
        <v>19483581</v>
      </c>
      <c r="AB38" s="78">
        <f t="shared" si="12"/>
        <v>125944666</v>
      </c>
      <c r="AC38" s="95">
        <f t="shared" si="13"/>
        <v>0.7711928845867736</v>
      </c>
      <c r="AD38" s="77">
        <v>32115748</v>
      </c>
      <c r="AE38" s="78">
        <v>4864692</v>
      </c>
      <c r="AF38" s="78">
        <f t="shared" si="14"/>
        <v>36980440</v>
      </c>
      <c r="AG38" s="78">
        <v>160643487</v>
      </c>
      <c r="AH38" s="78">
        <v>190708658</v>
      </c>
      <c r="AI38" s="79">
        <v>153765842</v>
      </c>
      <c r="AJ38" s="114">
        <f t="shared" si="15"/>
        <v>0.80628663434881909</v>
      </c>
      <c r="AK38" s="115">
        <f t="shared" si="16"/>
        <v>-3.2349398763238058E-2</v>
      </c>
    </row>
    <row r="39" spans="1:37" ht="13" x14ac:dyDescent="0.3">
      <c r="A39" s="55" t="s">
        <v>101</v>
      </c>
      <c r="B39" s="56" t="s">
        <v>294</v>
      </c>
      <c r="C39" s="57" t="s">
        <v>295</v>
      </c>
      <c r="D39" s="77">
        <v>182300724</v>
      </c>
      <c r="E39" s="78">
        <v>77395008</v>
      </c>
      <c r="F39" s="79">
        <f t="shared" si="0"/>
        <v>259695732</v>
      </c>
      <c r="G39" s="77">
        <v>182545183</v>
      </c>
      <c r="H39" s="78">
        <v>61515276</v>
      </c>
      <c r="I39" s="79">
        <f t="shared" si="1"/>
        <v>244060459</v>
      </c>
      <c r="J39" s="77">
        <v>65968113</v>
      </c>
      <c r="K39" s="78">
        <v>3937459</v>
      </c>
      <c r="L39" s="78">
        <f t="shared" si="2"/>
        <v>69905572</v>
      </c>
      <c r="M39" s="95">
        <f t="shared" si="3"/>
        <v>0.26918259865741651</v>
      </c>
      <c r="N39" s="77">
        <v>55839629</v>
      </c>
      <c r="O39" s="78">
        <v>8806171</v>
      </c>
      <c r="P39" s="78">
        <f t="shared" si="4"/>
        <v>64645800</v>
      </c>
      <c r="Q39" s="95">
        <f t="shared" si="5"/>
        <v>0.24892900434728746</v>
      </c>
      <c r="R39" s="77">
        <v>46191800</v>
      </c>
      <c r="S39" s="78">
        <v>14355</v>
      </c>
      <c r="T39" s="78">
        <f t="shared" si="6"/>
        <v>46206155</v>
      </c>
      <c r="U39" s="95">
        <f t="shared" si="7"/>
        <v>0.189322576829211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167999542</v>
      </c>
      <c r="AA39" s="78">
        <f t="shared" si="11"/>
        <v>12757985</v>
      </c>
      <c r="AB39" s="78">
        <f t="shared" si="12"/>
        <v>180757527</v>
      </c>
      <c r="AC39" s="95">
        <f t="shared" si="13"/>
        <v>0.74062602250534981</v>
      </c>
      <c r="AD39" s="77">
        <v>46041168</v>
      </c>
      <c r="AE39" s="78">
        <v>4956337</v>
      </c>
      <c r="AF39" s="78">
        <f t="shared" si="14"/>
        <v>50997505</v>
      </c>
      <c r="AG39" s="78">
        <v>239217998</v>
      </c>
      <c r="AH39" s="78">
        <v>234758373</v>
      </c>
      <c r="AI39" s="79">
        <v>187219041</v>
      </c>
      <c r="AJ39" s="114">
        <f t="shared" si="15"/>
        <v>0.79749675637767348</v>
      </c>
      <c r="AK39" s="115">
        <f t="shared" si="16"/>
        <v>-9.3952635525992867E-2</v>
      </c>
    </row>
    <row r="40" spans="1:37" ht="13" x14ac:dyDescent="0.3">
      <c r="A40" s="55" t="s">
        <v>116</v>
      </c>
      <c r="B40" s="56" t="s">
        <v>296</v>
      </c>
      <c r="C40" s="57" t="s">
        <v>297</v>
      </c>
      <c r="D40" s="77">
        <v>326855154</v>
      </c>
      <c r="E40" s="78">
        <v>126845781</v>
      </c>
      <c r="F40" s="79">
        <f t="shared" si="0"/>
        <v>453700935</v>
      </c>
      <c r="G40" s="77">
        <v>329801699</v>
      </c>
      <c r="H40" s="78">
        <v>126845783</v>
      </c>
      <c r="I40" s="79">
        <f t="shared" si="1"/>
        <v>456647482</v>
      </c>
      <c r="J40" s="77">
        <v>109196270</v>
      </c>
      <c r="K40" s="78">
        <v>39213276</v>
      </c>
      <c r="L40" s="78">
        <f t="shared" si="2"/>
        <v>148409546</v>
      </c>
      <c r="M40" s="95">
        <f t="shared" si="3"/>
        <v>0.32710875061344097</v>
      </c>
      <c r="N40" s="77">
        <v>89945616</v>
      </c>
      <c r="O40" s="78">
        <v>36248185</v>
      </c>
      <c r="P40" s="78">
        <f t="shared" si="4"/>
        <v>126193801</v>
      </c>
      <c r="Q40" s="95">
        <f t="shared" si="5"/>
        <v>0.27814313629307374</v>
      </c>
      <c r="R40" s="77">
        <v>73242937</v>
      </c>
      <c r="S40" s="78">
        <v>18550482</v>
      </c>
      <c r="T40" s="78">
        <f t="shared" si="6"/>
        <v>91793419</v>
      </c>
      <c r="U40" s="95">
        <f t="shared" si="7"/>
        <v>0.20101593158461784</v>
      </c>
      <c r="V40" s="77">
        <v>0</v>
      </c>
      <c r="W40" s="78">
        <v>0</v>
      </c>
      <c r="X40" s="78">
        <f t="shared" si="8"/>
        <v>0</v>
      </c>
      <c r="Y40" s="95">
        <f t="shared" si="9"/>
        <v>0</v>
      </c>
      <c r="Z40" s="77">
        <f t="shared" si="10"/>
        <v>272384823</v>
      </c>
      <c r="AA40" s="78">
        <f t="shared" si="11"/>
        <v>94011943</v>
      </c>
      <c r="AB40" s="78">
        <f t="shared" si="12"/>
        <v>366396766</v>
      </c>
      <c r="AC40" s="95">
        <f t="shared" si="13"/>
        <v>0.80236239209132443</v>
      </c>
      <c r="AD40" s="77">
        <v>68976363</v>
      </c>
      <c r="AE40" s="78">
        <v>25011201</v>
      </c>
      <c r="AF40" s="78">
        <f t="shared" si="14"/>
        <v>93987564</v>
      </c>
      <c r="AG40" s="78">
        <v>443053822</v>
      </c>
      <c r="AH40" s="78">
        <v>468641649</v>
      </c>
      <c r="AI40" s="79">
        <v>341400636</v>
      </c>
      <c r="AJ40" s="114">
        <f t="shared" si="15"/>
        <v>0.72848974633067665</v>
      </c>
      <c r="AK40" s="115">
        <f t="shared" si="16"/>
        <v>-2.3345056586422386E-2</v>
      </c>
    </row>
    <row r="41" spans="1:37" ht="14" x14ac:dyDescent="0.3">
      <c r="A41" s="58" t="s">
        <v>0</v>
      </c>
      <c r="B41" s="59" t="s">
        <v>298</v>
      </c>
      <c r="C41" s="60" t="s">
        <v>0</v>
      </c>
      <c r="D41" s="80">
        <f>SUM(D37:D40)</f>
        <v>3352701412</v>
      </c>
      <c r="E41" s="81">
        <f>SUM(E37:E40)</f>
        <v>466145484</v>
      </c>
      <c r="F41" s="82">
        <f t="shared" si="0"/>
        <v>3818846896</v>
      </c>
      <c r="G41" s="80">
        <f>SUM(G37:G40)</f>
        <v>3373167359</v>
      </c>
      <c r="H41" s="81">
        <f>SUM(H37:H40)</f>
        <v>457972516</v>
      </c>
      <c r="I41" s="82">
        <f t="shared" si="1"/>
        <v>3831139875</v>
      </c>
      <c r="J41" s="80">
        <f>SUM(J37:J40)</f>
        <v>1006551647</v>
      </c>
      <c r="K41" s="81">
        <f>SUM(K37:K40)</f>
        <v>74232024</v>
      </c>
      <c r="L41" s="81">
        <f t="shared" si="2"/>
        <v>1080783671</v>
      </c>
      <c r="M41" s="96">
        <f t="shared" si="3"/>
        <v>0.28301309280873566</v>
      </c>
      <c r="N41" s="80">
        <f>SUM(N37:N40)</f>
        <v>913941519</v>
      </c>
      <c r="O41" s="81">
        <f>SUM(O37:O40)</f>
        <v>101181911</v>
      </c>
      <c r="P41" s="81">
        <f t="shared" si="4"/>
        <v>1015123430</v>
      </c>
      <c r="Q41" s="96">
        <f t="shared" si="5"/>
        <v>0.26581935794893413</v>
      </c>
      <c r="R41" s="80">
        <f>SUM(R37:R40)</f>
        <v>805461497</v>
      </c>
      <c r="S41" s="81">
        <f>SUM(S37:S40)</f>
        <v>48779544</v>
      </c>
      <c r="T41" s="81">
        <f t="shared" si="6"/>
        <v>854241041</v>
      </c>
      <c r="U41" s="96">
        <f t="shared" si="7"/>
        <v>0.2229730756045549</v>
      </c>
      <c r="V41" s="80">
        <f>SUM(V37:V40)</f>
        <v>0</v>
      </c>
      <c r="W41" s="81">
        <f>SUM(W37:W40)</f>
        <v>0</v>
      </c>
      <c r="X41" s="81">
        <f t="shared" si="8"/>
        <v>0</v>
      </c>
      <c r="Y41" s="96">
        <f t="shared" si="9"/>
        <v>0</v>
      </c>
      <c r="Z41" s="80">
        <f t="shared" si="10"/>
        <v>2725954663</v>
      </c>
      <c r="AA41" s="81">
        <f t="shared" si="11"/>
        <v>224193479</v>
      </c>
      <c r="AB41" s="81">
        <f t="shared" si="12"/>
        <v>2950148142</v>
      </c>
      <c r="AC41" s="96">
        <f t="shared" si="13"/>
        <v>0.77004448760827349</v>
      </c>
      <c r="AD41" s="80">
        <f>SUM(AD37:AD40)</f>
        <v>750473611</v>
      </c>
      <c r="AE41" s="81">
        <f>SUM(AE37:AE40)</f>
        <v>63603317</v>
      </c>
      <c r="AF41" s="81">
        <f t="shared" si="14"/>
        <v>814076928</v>
      </c>
      <c r="AG41" s="81">
        <f>SUM(AG37:AG40)</f>
        <v>3497057712</v>
      </c>
      <c r="AH41" s="81">
        <f>SUM(AH37:AH40)</f>
        <v>3637412244</v>
      </c>
      <c r="AI41" s="82">
        <f>SUM(AI37:AI40)</f>
        <v>2866040300</v>
      </c>
      <c r="AJ41" s="116">
        <f t="shared" si="15"/>
        <v>0.7879338682954079</v>
      </c>
      <c r="AK41" s="117">
        <f t="shared" si="16"/>
        <v>4.9336999512655355E-2</v>
      </c>
    </row>
    <row r="42" spans="1:37" ht="13" x14ac:dyDescent="0.3">
      <c r="A42" s="55" t="s">
        <v>101</v>
      </c>
      <c r="B42" s="56" t="s">
        <v>299</v>
      </c>
      <c r="C42" s="57" t="s">
        <v>300</v>
      </c>
      <c r="D42" s="77">
        <v>248838019</v>
      </c>
      <c r="E42" s="78">
        <v>18142965</v>
      </c>
      <c r="F42" s="79">
        <f t="shared" ref="F42:F74" si="17">$D42      +$E42</f>
        <v>266980984</v>
      </c>
      <c r="G42" s="77">
        <v>258884025</v>
      </c>
      <c r="H42" s="78">
        <v>18142965</v>
      </c>
      <c r="I42" s="79">
        <f t="shared" ref="I42:I74" si="18">$G42      +$H42</f>
        <v>277026990</v>
      </c>
      <c r="J42" s="77">
        <v>78242243</v>
      </c>
      <c r="K42" s="78">
        <v>4324023</v>
      </c>
      <c r="L42" s="78">
        <f t="shared" ref="L42:L74" si="19">$J42      +$K42</f>
        <v>82566266</v>
      </c>
      <c r="M42" s="95">
        <f t="shared" ref="M42:M74" si="20">IF(($F42      =0),0,($L42      /$F42      ))</f>
        <v>0.30925897703635702</v>
      </c>
      <c r="N42" s="77">
        <v>46200784</v>
      </c>
      <c r="O42" s="78">
        <v>2535353</v>
      </c>
      <c r="P42" s="78">
        <f t="shared" ref="P42:P74" si="21">$N42      +$O42</f>
        <v>48736137</v>
      </c>
      <c r="Q42" s="95">
        <f t="shared" ref="Q42:Q74" si="22">IF(($F42      =0),0,($P42      /$F42      ))</f>
        <v>0.18254534937214853</v>
      </c>
      <c r="R42" s="77">
        <v>61934326</v>
      </c>
      <c r="S42" s="78">
        <v>4256246</v>
      </c>
      <c r="T42" s="78">
        <f t="shared" ref="T42:T74" si="23">$R42      +$S42</f>
        <v>66190572</v>
      </c>
      <c r="U42" s="95">
        <f t="shared" ref="U42:U74" si="24">IF(($I42      =0),0,($T42      /$I42      ))</f>
        <v>0.23893185281333057</v>
      </c>
      <c r="V42" s="77">
        <v>0</v>
      </c>
      <c r="W42" s="78">
        <v>0</v>
      </c>
      <c r="X42" s="78">
        <f t="shared" ref="X42:X74" si="25">$V42      +$W42</f>
        <v>0</v>
      </c>
      <c r="Y42" s="95">
        <f t="shared" ref="Y42:Y74" si="26">IF(($I42      =0),0,($X42      /$I42      ))</f>
        <v>0</v>
      </c>
      <c r="Z42" s="77">
        <f t="shared" ref="Z42:Z74" si="27">$J42      +$N42      +$R42</f>
        <v>186377353</v>
      </c>
      <c r="AA42" s="78">
        <f t="shared" ref="AA42:AA74" si="28">$K42      +$O42      +$S42</f>
        <v>11115622</v>
      </c>
      <c r="AB42" s="78">
        <f t="shared" ref="AB42:AB74" si="29">$Z42      +$AA42</f>
        <v>197492975</v>
      </c>
      <c r="AC42" s="95">
        <f t="shared" ref="AC42:AC74" si="30">IF(($I42      =0),0,($AB42      /$I42      ))</f>
        <v>0.71290156601708732</v>
      </c>
      <c r="AD42" s="77">
        <v>48101393</v>
      </c>
      <c r="AE42" s="78">
        <v>4786601</v>
      </c>
      <c r="AF42" s="78">
        <f t="shared" ref="AF42:AF74" si="31">$AD42      +$AE42</f>
        <v>52887994</v>
      </c>
      <c r="AG42" s="78">
        <v>263184705</v>
      </c>
      <c r="AH42" s="78">
        <v>263184705</v>
      </c>
      <c r="AI42" s="79">
        <v>211070684</v>
      </c>
      <c r="AJ42" s="114">
        <f t="shared" ref="AJ42:AJ74" si="32">IF(($AH42      =0),0,($AI42      /$AH42      ))</f>
        <v>0.80198689357726927</v>
      </c>
      <c r="AK42" s="115">
        <f t="shared" ref="AK42:AK74" si="33">IF(($AF42      =0),0,(($T42      /$AF42      )-1))</f>
        <v>0.25152358775415085</v>
      </c>
    </row>
    <row r="43" spans="1:37" ht="13" x14ac:dyDescent="0.3">
      <c r="A43" s="55" t="s">
        <v>101</v>
      </c>
      <c r="B43" s="56" t="s">
        <v>301</v>
      </c>
      <c r="C43" s="57" t="s">
        <v>302</v>
      </c>
      <c r="D43" s="77">
        <v>384651962</v>
      </c>
      <c r="E43" s="78">
        <v>55753667</v>
      </c>
      <c r="F43" s="79">
        <f t="shared" si="17"/>
        <v>440405629</v>
      </c>
      <c r="G43" s="77">
        <v>442798404</v>
      </c>
      <c r="H43" s="78">
        <v>63054999</v>
      </c>
      <c r="I43" s="79">
        <f t="shared" si="18"/>
        <v>505853403</v>
      </c>
      <c r="J43" s="77">
        <v>115223249</v>
      </c>
      <c r="K43" s="78">
        <v>13082573</v>
      </c>
      <c r="L43" s="78">
        <f t="shared" si="19"/>
        <v>128305822</v>
      </c>
      <c r="M43" s="95">
        <f t="shared" si="20"/>
        <v>0.2913355632881795</v>
      </c>
      <c r="N43" s="77">
        <v>112946711</v>
      </c>
      <c r="O43" s="78">
        <v>18878090</v>
      </c>
      <c r="P43" s="78">
        <f t="shared" si="21"/>
        <v>131824801</v>
      </c>
      <c r="Q43" s="95">
        <f t="shared" si="22"/>
        <v>0.29932587669082678</v>
      </c>
      <c r="R43" s="77">
        <v>94168658</v>
      </c>
      <c r="S43" s="78">
        <v>12732877</v>
      </c>
      <c r="T43" s="78">
        <f t="shared" si="23"/>
        <v>106901535</v>
      </c>
      <c r="U43" s="95">
        <f t="shared" si="24"/>
        <v>0.21132908144140725</v>
      </c>
      <c r="V43" s="77">
        <v>0</v>
      </c>
      <c r="W43" s="78">
        <v>0</v>
      </c>
      <c r="X43" s="78">
        <f t="shared" si="25"/>
        <v>0</v>
      </c>
      <c r="Y43" s="95">
        <f t="shared" si="26"/>
        <v>0</v>
      </c>
      <c r="Z43" s="77">
        <f t="shared" si="27"/>
        <v>322338618</v>
      </c>
      <c r="AA43" s="78">
        <f t="shared" si="28"/>
        <v>44693540</v>
      </c>
      <c r="AB43" s="78">
        <f t="shared" si="29"/>
        <v>367032158</v>
      </c>
      <c r="AC43" s="95">
        <f t="shared" si="30"/>
        <v>0.72557020635482405</v>
      </c>
      <c r="AD43" s="77">
        <v>91245380</v>
      </c>
      <c r="AE43" s="78">
        <v>13546401</v>
      </c>
      <c r="AF43" s="78">
        <f t="shared" si="31"/>
        <v>104791781</v>
      </c>
      <c r="AG43" s="78">
        <v>394947538</v>
      </c>
      <c r="AH43" s="78">
        <v>425082807</v>
      </c>
      <c r="AI43" s="79">
        <v>356367369</v>
      </c>
      <c r="AJ43" s="114">
        <f t="shared" si="32"/>
        <v>0.83834811272430498</v>
      </c>
      <c r="AK43" s="115">
        <f t="shared" si="33"/>
        <v>2.0132819385902057E-2</v>
      </c>
    </row>
    <row r="44" spans="1:37" ht="13" x14ac:dyDescent="0.3">
      <c r="A44" s="55" t="s">
        <v>101</v>
      </c>
      <c r="B44" s="56" t="s">
        <v>303</v>
      </c>
      <c r="C44" s="57" t="s">
        <v>304</v>
      </c>
      <c r="D44" s="77">
        <v>1140641837</v>
      </c>
      <c r="E44" s="78">
        <v>78002288</v>
      </c>
      <c r="F44" s="79">
        <f t="shared" si="17"/>
        <v>1218644125</v>
      </c>
      <c r="G44" s="77">
        <v>1146607287</v>
      </c>
      <c r="H44" s="78">
        <v>111447567</v>
      </c>
      <c r="I44" s="79">
        <f t="shared" si="18"/>
        <v>1258054854</v>
      </c>
      <c r="J44" s="77">
        <v>311665735</v>
      </c>
      <c r="K44" s="78">
        <v>9635634</v>
      </c>
      <c r="L44" s="78">
        <f t="shared" si="19"/>
        <v>321301369</v>
      </c>
      <c r="M44" s="95">
        <f t="shared" si="20"/>
        <v>0.26365479667823449</v>
      </c>
      <c r="N44" s="77">
        <v>262015589</v>
      </c>
      <c r="O44" s="78">
        <v>27477483</v>
      </c>
      <c r="P44" s="78">
        <f t="shared" si="21"/>
        <v>289493072</v>
      </c>
      <c r="Q44" s="95">
        <f t="shared" si="22"/>
        <v>0.23755341371706856</v>
      </c>
      <c r="R44" s="77">
        <v>232324854</v>
      </c>
      <c r="S44" s="78">
        <v>27151921</v>
      </c>
      <c r="T44" s="78">
        <f t="shared" si="23"/>
        <v>259476775</v>
      </c>
      <c r="U44" s="95">
        <f t="shared" si="24"/>
        <v>0.20625235392160413</v>
      </c>
      <c r="V44" s="77">
        <v>0</v>
      </c>
      <c r="W44" s="78">
        <v>0</v>
      </c>
      <c r="X44" s="78">
        <f t="shared" si="25"/>
        <v>0</v>
      </c>
      <c r="Y44" s="95">
        <f t="shared" si="26"/>
        <v>0</v>
      </c>
      <c r="Z44" s="77">
        <f t="shared" si="27"/>
        <v>806006178</v>
      </c>
      <c r="AA44" s="78">
        <f t="shared" si="28"/>
        <v>64265038</v>
      </c>
      <c r="AB44" s="78">
        <f t="shared" si="29"/>
        <v>870271216</v>
      </c>
      <c r="AC44" s="95">
        <f t="shared" si="30"/>
        <v>0.69175935630546048</v>
      </c>
      <c r="AD44" s="77">
        <v>284423576</v>
      </c>
      <c r="AE44" s="78">
        <v>16916897</v>
      </c>
      <c r="AF44" s="78">
        <f t="shared" si="31"/>
        <v>301340473</v>
      </c>
      <c r="AG44" s="78">
        <v>809067049</v>
      </c>
      <c r="AH44" s="78">
        <v>1065405339</v>
      </c>
      <c r="AI44" s="79">
        <v>734707102</v>
      </c>
      <c r="AJ44" s="114">
        <f t="shared" si="32"/>
        <v>0.68960336043519677</v>
      </c>
      <c r="AK44" s="115">
        <f t="shared" si="33"/>
        <v>-0.13892490969840621</v>
      </c>
    </row>
    <row r="45" spans="1:37" ht="13" x14ac:dyDescent="0.3">
      <c r="A45" s="55" t="s">
        <v>101</v>
      </c>
      <c r="B45" s="56" t="s">
        <v>305</v>
      </c>
      <c r="C45" s="57" t="s">
        <v>306</v>
      </c>
      <c r="D45" s="77">
        <v>268618410</v>
      </c>
      <c r="E45" s="78">
        <v>43191305</v>
      </c>
      <c r="F45" s="79">
        <f t="shared" si="17"/>
        <v>311809715</v>
      </c>
      <c r="G45" s="77">
        <v>266831306</v>
      </c>
      <c r="H45" s="78">
        <v>52258051</v>
      </c>
      <c r="I45" s="79">
        <f t="shared" si="18"/>
        <v>319089357</v>
      </c>
      <c r="J45" s="77">
        <v>102579517</v>
      </c>
      <c r="K45" s="78">
        <v>-105194656</v>
      </c>
      <c r="L45" s="78">
        <f t="shared" si="19"/>
        <v>-2615139</v>
      </c>
      <c r="M45" s="95">
        <f t="shared" si="20"/>
        <v>-8.3869708806218555E-3</v>
      </c>
      <c r="N45" s="77">
        <v>84147290</v>
      </c>
      <c r="O45" s="78">
        <v>128124642</v>
      </c>
      <c r="P45" s="78">
        <f t="shared" si="21"/>
        <v>212271932</v>
      </c>
      <c r="Q45" s="95">
        <f t="shared" si="22"/>
        <v>0.68077395215219638</v>
      </c>
      <c r="R45" s="77">
        <v>9499193</v>
      </c>
      <c r="S45" s="78">
        <v>5813289</v>
      </c>
      <c r="T45" s="78">
        <f t="shared" si="23"/>
        <v>15312482</v>
      </c>
      <c r="U45" s="95">
        <f t="shared" si="24"/>
        <v>4.7988068746523567E-2</v>
      </c>
      <c r="V45" s="77">
        <v>0</v>
      </c>
      <c r="W45" s="78">
        <v>0</v>
      </c>
      <c r="X45" s="78">
        <f t="shared" si="25"/>
        <v>0</v>
      </c>
      <c r="Y45" s="95">
        <f t="shared" si="26"/>
        <v>0</v>
      </c>
      <c r="Z45" s="77">
        <f t="shared" si="27"/>
        <v>196226000</v>
      </c>
      <c r="AA45" s="78">
        <f t="shared" si="28"/>
        <v>28743275</v>
      </c>
      <c r="AB45" s="78">
        <f t="shared" si="29"/>
        <v>224969275</v>
      </c>
      <c r="AC45" s="95">
        <f t="shared" si="30"/>
        <v>0.70503534531864687</v>
      </c>
      <c r="AD45" s="77">
        <v>62726713</v>
      </c>
      <c r="AE45" s="78">
        <v>12513554</v>
      </c>
      <c r="AF45" s="78">
        <f t="shared" si="31"/>
        <v>75240267</v>
      </c>
      <c r="AG45" s="78">
        <v>295072197</v>
      </c>
      <c r="AH45" s="78">
        <v>302836918</v>
      </c>
      <c r="AI45" s="79">
        <v>276215584</v>
      </c>
      <c r="AJ45" s="114">
        <f t="shared" si="32"/>
        <v>0.91209349845516519</v>
      </c>
      <c r="AK45" s="115">
        <f t="shared" si="33"/>
        <v>-0.79648554410366457</v>
      </c>
    </row>
    <row r="46" spans="1:37" ht="13" x14ac:dyDescent="0.3">
      <c r="A46" s="55" t="s">
        <v>101</v>
      </c>
      <c r="B46" s="56" t="s">
        <v>307</v>
      </c>
      <c r="C46" s="57" t="s">
        <v>308</v>
      </c>
      <c r="D46" s="77">
        <v>508182721</v>
      </c>
      <c r="E46" s="78">
        <v>52328981</v>
      </c>
      <c r="F46" s="79">
        <f t="shared" si="17"/>
        <v>560511702</v>
      </c>
      <c r="G46" s="77">
        <v>640388734</v>
      </c>
      <c r="H46" s="78">
        <v>75179504</v>
      </c>
      <c r="I46" s="79">
        <f t="shared" si="18"/>
        <v>715568238</v>
      </c>
      <c r="J46" s="77">
        <v>161703717</v>
      </c>
      <c r="K46" s="78">
        <v>19597251</v>
      </c>
      <c r="L46" s="78">
        <f t="shared" si="19"/>
        <v>181300968</v>
      </c>
      <c r="M46" s="95">
        <f t="shared" si="20"/>
        <v>0.32345616934149218</v>
      </c>
      <c r="N46" s="77">
        <v>143509111</v>
      </c>
      <c r="O46" s="78">
        <v>20173762</v>
      </c>
      <c r="P46" s="78">
        <f t="shared" si="21"/>
        <v>163682873</v>
      </c>
      <c r="Q46" s="95">
        <f t="shared" si="22"/>
        <v>0.29202400666382516</v>
      </c>
      <c r="R46" s="77">
        <v>159173563</v>
      </c>
      <c r="S46" s="78">
        <v>2926530</v>
      </c>
      <c r="T46" s="78">
        <f t="shared" si="23"/>
        <v>162100093</v>
      </c>
      <c r="U46" s="95">
        <f t="shared" si="24"/>
        <v>0.22653338199172557</v>
      </c>
      <c r="V46" s="77">
        <v>0</v>
      </c>
      <c r="W46" s="78">
        <v>0</v>
      </c>
      <c r="X46" s="78">
        <f t="shared" si="25"/>
        <v>0</v>
      </c>
      <c r="Y46" s="95">
        <f t="shared" si="26"/>
        <v>0</v>
      </c>
      <c r="Z46" s="77">
        <f t="shared" si="27"/>
        <v>464386391</v>
      </c>
      <c r="AA46" s="78">
        <f t="shared" si="28"/>
        <v>42697543</v>
      </c>
      <c r="AB46" s="78">
        <f t="shared" si="29"/>
        <v>507083934</v>
      </c>
      <c r="AC46" s="95">
        <f t="shared" si="30"/>
        <v>0.70864511177479061</v>
      </c>
      <c r="AD46" s="77">
        <v>105388579</v>
      </c>
      <c r="AE46" s="78">
        <v>1955801</v>
      </c>
      <c r="AF46" s="78">
        <f t="shared" si="31"/>
        <v>107344380</v>
      </c>
      <c r="AG46" s="78">
        <v>547975038</v>
      </c>
      <c r="AH46" s="78">
        <v>588711463</v>
      </c>
      <c r="AI46" s="79">
        <v>479511043</v>
      </c>
      <c r="AJ46" s="114">
        <f t="shared" si="32"/>
        <v>0.81450943821693511</v>
      </c>
      <c r="AK46" s="115">
        <f t="shared" si="33"/>
        <v>0.51009389592636345</v>
      </c>
    </row>
    <row r="47" spans="1:37" ht="13" x14ac:dyDescent="0.3">
      <c r="A47" s="55" t="s">
        <v>116</v>
      </c>
      <c r="B47" s="56" t="s">
        <v>309</v>
      </c>
      <c r="C47" s="57" t="s">
        <v>310</v>
      </c>
      <c r="D47" s="77">
        <v>815238444</v>
      </c>
      <c r="E47" s="78">
        <v>742790310</v>
      </c>
      <c r="F47" s="79">
        <f t="shared" si="17"/>
        <v>1558028754</v>
      </c>
      <c r="G47" s="77">
        <v>850188366</v>
      </c>
      <c r="H47" s="78">
        <v>750909219</v>
      </c>
      <c r="I47" s="79">
        <f t="shared" si="18"/>
        <v>1601097585</v>
      </c>
      <c r="J47" s="77">
        <v>322755515</v>
      </c>
      <c r="K47" s="78">
        <v>121102433</v>
      </c>
      <c r="L47" s="78">
        <f t="shared" si="19"/>
        <v>443857948</v>
      </c>
      <c r="M47" s="95">
        <f t="shared" si="20"/>
        <v>0.28488431093486738</v>
      </c>
      <c r="N47" s="77">
        <v>272026397</v>
      </c>
      <c r="O47" s="78">
        <v>209504734</v>
      </c>
      <c r="P47" s="78">
        <f t="shared" si="21"/>
        <v>481531131</v>
      </c>
      <c r="Q47" s="95">
        <f t="shared" si="22"/>
        <v>0.30906434156862805</v>
      </c>
      <c r="R47" s="77">
        <v>187960510</v>
      </c>
      <c r="S47" s="78">
        <v>215435030</v>
      </c>
      <c r="T47" s="78">
        <f t="shared" si="23"/>
        <v>403395540</v>
      </c>
      <c r="U47" s="95">
        <f t="shared" si="24"/>
        <v>0.25194937758899938</v>
      </c>
      <c r="V47" s="77">
        <v>0</v>
      </c>
      <c r="W47" s="78">
        <v>0</v>
      </c>
      <c r="X47" s="78">
        <f t="shared" si="25"/>
        <v>0</v>
      </c>
      <c r="Y47" s="95">
        <f t="shared" si="26"/>
        <v>0</v>
      </c>
      <c r="Z47" s="77">
        <f t="shared" si="27"/>
        <v>782742422</v>
      </c>
      <c r="AA47" s="78">
        <f t="shared" si="28"/>
        <v>546042197</v>
      </c>
      <c r="AB47" s="78">
        <f t="shared" si="29"/>
        <v>1328784619</v>
      </c>
      <c r="AC47" s="95">
        <f t="shared" si="30"/>
        <v>0.82992106880231165</v>
      </c>
      <c r="AD47" s="77">
        <v>190955344</v>
      </c>
      <c r="AE47" s="78">
        <v>47664455</v>
      </c>
      <c r="AF47" s="78">
        <f t="shared" si="31"/>
        <v>238619799</v>
      </c>
      <c r="AG47" s="78">
        <v>1366090748</v>
      </c>
      <c r="AH47" s="78">
        <v>1596582014</v>
      </c>
      <c r="AI47" s="79">
        <v>1233958894</v>
      </c>
      <c r="AJ47" s="114">
        <f t="shared" si="32"/>
        <v>0.77287535696866494</v>
      </c>
      <c r="AK47" s="115">
        <f t="shared" si="33"/>
        <v>0.69053675214938881</v>
      </c>
    </row>
    <row r="48" spans="1:37" ht="14" x14ac:dyDescent="0.3">
      <c r="A48" s="58" t="s">
        <v>0</v>
      </c>
      <c r="B48" s="59" t="s">
        <v>311</v>
      </c>
      <c r="C48" s="60" t="s">
        <v>0</v>
      </c>
      <c r="D48" s="80">
        <f>SUM(D42:D47)</f>
        <v>3366171393</v>
      </c>
      <c r="E48" s="81">
        <f>SUM(E42:E47)</f>
        <v>990209516</v>
      </c>
      <c r="F48" s="82">
        <f t="shared" si="17"/>
        <v>4356380909</v>
      </c>
      <c r="G48" s="80">
        <f>SUM(G42:G47)</f>
        <v>3605698122</v>
      </c>
      <c r="H48" s="81">
        <f>SUM(H42:H47)</f>
        <v>1070992305</v>
      </c>
      <c r="I48" s="82">
        <f t="shared" si="18"/>
        <v>4676690427</v>
      </c>
      <c r="J48" s="80">
        <f>SUM(J42:J47)</f>
        <v>1092169976</v>
      </c>
      <c r="K48" s="81">
        <f>SUM(K42:K47)</f>
        <v>62547258</v>
      </c>
      <c r="L48" s="81">
        <f t="shared" si="19"/>
        <v>1154717234</v>
      </c>
      <c r="M48" s="96">
        <f t="shared" si="20"/>
        <v>0.2650634226255168</v>
      </c>
      <c r="N48" s="80">
        <f>SUM(N42:N47)</f>
        <v>920845882</v>
      </c>
      <c r="O48" s="81">
        <f>SUM(O42:O47)</f>
        <v>406694064</v>
      </c>
      <c r="P48" s="81">
        <f t="shared" si="21"/>
        <v>1327539946</v>
      </c>
      <c r="Q48" s="96">
        <f t="shared" si="22"/>
        <v>0.30473458903866479</v>
      </c>
      <c r="R48" s="80">
        <f>SUM(R42:R47)</f>
        <v>745061104</v>
      </c>
      <c r="S48" s="81">
        <f>SUM(S42:S47)</f>
        <v>268315893</v>
      </c>
      <c r="T48" s="81">
        <f t="shared" si="23"/>
        <v>1013376997</v>
      </c>
      <c r="U48" s="96">
        <f t="shared" si="24"/>
        <v>0.21668678156447066</v>
      </c>
      <c r="V48" s="80">
        <f>SUM(V42:V47)</f>
        <v>0</v>
      </c>
      <c r="W48" s="81">
        <f>SUM(W42:W47)</f>
        <v>0</v>
      </c>
      <c r="X48" s="81">
        <f t="shared" si="25"/>
        <v>0</v>
      </c>
      <c r="Y48" s="96">
        <f t="shared" si="26"/>
        <v>0</v>
      </c>
      <c r="Z48" s="80">
        <f t="shared" si="27"/>
        <v>2758076962</v>
      </c>
      <c r="AA48" s="81">
        <f t="shared" si="28"/>
        <v>737557215</v>
      </c>
      <c r="AB48" s="81">
        <f t="shared" si="29"/>
        <v>3495634177</v>
      </c>
      <c r="AC48" s="96">
        <f t="shared" si="30"/>
        <v>0.74745896303475812</v>
      </c>
      <c r="AD48" s="80">
        <f>SUM(AD42:AD47)</f>
        <v>782840985</v>
      </c>
      <c r="AE48" s="81">
        <f>SUM(AE42:AE47)</f>
        <v>97383709</v>
      </c>
      <c r="AF48" s="81">
        <f t="shared" si="31"/>
        <v>880224694</v>
      </c>
      <c r="AG48" s="81">
        <f>SUM(AG42:AG47)</f>
        <v>3676337275</v>
      </c>
      <c r="AH48" s="81">
        <f>SUM(AH42:AH47)</f>
        <v>4241803246</v>
      </c>
      <c r="AI48" s="82">
        <f>SUM(AI42:AI47)</f>
        <v>3291830676</v>
      </c>
      <c r="AJ48" s="116">
        <f t="shared" si="32"/>
        <v>0.77604511220650807</v>
      </c>
      <c r="AK48" s="117">
        <f t="shared" si="33"/>
        <v>0.15127081063235881</v>
      </c>
    </row>
    <row r="49" spans="1:37" ht="13" x14ac:dyDescent="0.3">
      <c r="A49" s="55" t="s">
        <v>101</v>
      </c>
      <c r="B49" s="56" t="s">
        <v>312</v>
      </c>
      <c r="C49" s="57" t="s">
        <v>313</v>
      </c>
      <c r="D49" s="77">
        <v>308504577</v>
      </c>
      <c r="E49" s="78">
        <v>39592590</v>
      </c>
      <c r="F49" s="79">
        <f t="shared" si="17"/>
        <v>348097167</v>
      </c>
      <c r="G49" s="77">
        <v>312772910</v>
      </c>
      <c r="H49" s="78">
        <v>76018625</v>
      </c>
      <c r="I49" s="79">
        <f t="shared" si="18"/>
        <v>388791535</v>
      </c>
      <c r="J49" s="77">
        <v>115650431</v>
      </c>
      <c r="K49" s="78">
        <v>5898496</v>
      </c>
      <c r="L49" s="78">
        <f t="shared" si="19"/>
        <v>121548927</v>
      </c>
      <c r="M49" s="95">
        <f t="shared" si="20"/>
        <v>0.34918102910041782</v>
      </c>
      <c r="N49" s="77">
        <v>98341389</v>
      </c>
      <c r="O49" s="78">
        <v>4891442</v>
      </c>
      <c r="P49" s="78">
        <f t="shared" si="21"/>
        <v>103232831</v>
      </c>
      <c r="Q49" s="95">
        <f t="shared" si="22"/>
        <v>0.29656326102763142</v>
      </c>
      <c r="R49" s="77">
        <v>76814673</v>
      </c>
      <c r="S49" s="78">
        <v>12478335</v>
      </c>
      <c r="T49" s="78">
        <f t="shared" si="23"/>
        <v>89293008</v>
      </c>
      <c r="U49" s="95">
        <f t="shared" si="24"/>
        <v>0.22966808678074743</v>
      </c>
      <c r="V49" s="77">
        <v>0</v>
      </c>
      <c r="W49" s="78">
        <v>0</v>
      </c>
      <c r="X49" s="78">
        <f t="shared" si="25"/>
        <v>0</v>
      </c>
      <c r="Y49" s="95">
        <f t="shared" si="26"/>
        <v>0</v>
      </c>
      <c r="Z49" s="77">
        <f t="shared" si="27"/>
        <v>290806493</v>
      </c>
      <c r="AA49" s="78">
        <f t="shared" si="28"/>
        <v>23268273</v>
      </c>
      <c r="AB49" s="78">
        <f t="shared" si="29"/>
        <v>314074766</v>
      </c>
      <c r="AC49" s="95">
        <f t="shared" si="30"/>
        <v>0.8078230561269808</v>
      </c>
      <c r="AD49" s="77">
        <v>72439179</v>
      </c>
      <c r="AE49" s="78">
        <v>8767825</v>
      </c>
      <c r="AF49" s="78">
        <f t="shared" si="31"/>
        <v>81207004</v>
      </c>
      <c r="AG49" s="78">
        <v>347015638</v>
      </c>
      <c r="AH49" s="78">
        <v>370800288</v>
      </c>
      <c r="AI49" s="79">
        <v>304373584</v>
      </c>
      <c r="AJ49" s="114">
        <f t="shared" si="32"/>
        <v>0.82085584572145742</v>
      </c>
      <c r="AK49" s="115">
        <f t="shared" si="33"/>
        <v>9.9572741287192512E-2</v>
      </c>
    </row>
    <row r="50" spans="1:37" ht="13" x14ac:dyDescent="0.3">
      <c r="A50" s="55" t="s">
        <v>101</v>
      </c>
      <c r="B50" s="56" t="s">
        <v>314</v>
      </c>
      <c r="C50" s="57" t="s">
        <v>315</v>
      </c>
      <c r="D50" s="77">
        <v>340291706</v>
      </c>
      <c r="E50" s="78">
        <v>46337218</v>
      </c>
      <c r="F50" s="79">
        <f t="shared" si="17"/>
        <v>386628924</v>
      </c>
      <c r="G50" s="77">
        <v>341542057</v>
      </c>
      <c r="H50" s="78">
        <v>52031652</v>
      </c>
      <c r="I50" s="79">
        <f t="shared" si="18"/>
        <v>393573709</v>
      </c>
      <c r="J50" s="77">
        <v>128214185</v>
      </c>
      <c r="K50" s="78">
        <v>6911713</v>
      </c>
      <c r="L50" s="78">
        <f t="shared" si="19"/>
        <v>135125898</v>
      </c>
      <c r="M50" s="95">
        <f t="shared" si="20"/>
        <v>0.34949764389588195</v>
      </c>
      <c r="N50" s="77">
        <v>100861736</v>
      </c>
      <c r="O50" s="78">
        <v>16478996</v>
      </c>
      <c r="P50" s="78">
        <f t="shared" si="21"/>
        <v>117340732</v>
      </c>
      <c r="Q50" s="95">
        <f t="shared" si="22"/>
        <v>0.30349703479504808</v>
      </c>
      <c r="R50" s="77">
        <v>78352873</v>
      </c>
      <c r="S50" s="78">
        <v>11652024</v>
      </c>
      <c r="T50" s="78">
        <f t="shared" si="23"/>
        <v>90004897</v>
      </c>
      <c r="U50" s="95">
        <f t="shared" si="24"/>
        <v>0.22868625353224495</v>
      </c>
      <c r="V50" s="77">
        <v>0</v>
      </c>
      <c r="W50" s="78">
        <v>0</v>
      </c>
      <c r="X50" s="78">
        <f t="shared" si="25"/>
        <v>0</v>
      </c>
      <c r="Y50" s="95">
        <f t="shared" si="26"/>
        <v>0</v>
      </c>
      <c r="Z50" s="77">
        <f t="shared" si="27"/>
        <v>307428794</v>
      </c>
      <c r="AA50" s="78">
        <f t="shared" si="28"/>
        <v>35042733</v>
      </c>
      <c r="AB50" s="78">
        <f t="shared" si="29"/>
        <v>342471527</v>
      </c>
      <c r="AC50" s="95">
        <f t="shared" si="30"/>
        <v>0.87015854760766043</v>
      </c>
      <c r="AD50" s="77">
        <v>112330323</v>
      </c>
      <c r="AE50" s="78">
        <v>12339348</v>
      </c>
      <c r="AF50" s="78">
        <f t="shared" si="31"/>
        <v>124669671</v>
      </c>
      <c r="AG50" s="78">
        <v>416917833</v>
      </c>
      <c r="AH50" s="78">
        <v>428320961</v>
      </c>
      <c r="AI50" s="79">
        <v>388494323</v>
      </c>
      <c r="AJ50" s="114">
        <f t="shared" si="32"/>
        <v>0.90701683637658814</v>
      </c>
      <c r="AK50" s="115">
        <f t="shared" si="33"/>
        <v>-0.27805298371245402</v>
      </c>
    </row>
    <row r="51" spans="1:37" ht="13" x14ac:dyDescent="0.3">
      <c r="A51" s="55" t="s">
        <v>101</v>
      </c>
      <c r="B51" s="56" t="s">
        <v>316</v>
      </c>
      <c r="C51" s="57" t="s">
        <v>317</v>
      </c>
      <c r="D51" s="77">
        <v>363474271</v>
      </c>
      <c r="E51" s="78">
        <v>47502716</v>
      </c>
      <c r="F51" s="79">
        <f t="shared" si="17"/>
        <v>410976987</v>
      </c>
      <c r="G51" s="77">
        <v>389086571</v>
      </c>
      <c r="H51" s="78">
        <v>43239553</v>
      </c>
      <c r="I51" s="79">
        <f t="shared" si="18"/>
        <v>432326124</v>
      </c>
      <c r="J51" s="77">
        <v>147229356</v>
      </c>
      <c r="K51" s="78">
        <v>-156899741</v>
      </c>
      <c r="L51" s="78">
        <f t="shared" si="19"/>
        <v>-9670385</v>
      </c>
      <c r="M51" s="95">
        <f t="shared" si="20"/>
        <v>-2.3530234796334228E-2</v>
      </c>
      <c r="N51" s="77">
        <v>124108515</v>
      </c>
      <c r="O51" s="78">
        <v>11345647</v>
      </c>
      <c r="P51" s="78">
        <f t="shared" si="21"/>
        <v>135454162</v>
      </c>
      <c r="Q51" s="95">
        <f t="shared" si="22"/>
        <v>0.32959062498552993</v>
      </c>
      <c r="R51" s="77">
        <v>94847904</v>
      </c>
      <c r="S51" s="78">
        <v>4825038</v>
      </c>
      <c r="T51" s="78">
        <f t="shared" si="23"/>
        <v>99672942</v>
      </c>
      <c r="U51" s="95">
        <f t="shared" si="24"/>
        <v>0.23055035647117175</v>
      </c>
      <c r="V51" s="77">
        <v>0</v>
      </c>
      <c r="W51" s="78">
        <v>0</v>
      </c>
      <c r="X51" s="78">
        <f t="shared" si="25"/>
        <v>0</v>
      </c>
      <c r="Y51" s="95">
        <f t="shared" si="26"/>
        <v>0</v>
      </c>
      <c r="Z51" s="77">
        <f t="shared" si="27"/>
        <v>366185775</v>
      </c>
      <c r="AA51" s="78">
        <f t="shared" si="28"/>
        <v>-140729056</v>
      </c>
      <c r="AB51" s="78">
        <f t="shared" si="29"/>
        <v>225456719</v>
      </c>
      <c r="AC51" s="95">
        <f t="shared" si="30"/>
        <v>0.52149686656455674</v>
      </c>
      <c r="AD51" s="77">
        <v>81965405</v>
      </c>
      <c r="AE51" s="78">
        <v>2720692</v>
      </c>
      <c r="AF51" s="78">
        <f t="shared" si="31"/>
        <v>84686097</v>
      </c>
      <c r="AG51" s="78">
        <v>407437234</v>
      </c>
      <c r="AH51" s="78">
        <v>423522639</v>
      </c>
      <c r="AI51" s="79">
        <v>348866715</v>
      </c>
      <c r="AJ51" s="114">
        <f t="shared" si="32"/>
        <v>0.8237262494957206</v>
      </c>
      <c r="AK51" s="115">
        <f t="shared" si="33"/>
        <v>0.17696936723863899</v>
      </c>
    </row>
    <row r="52" spans="1:37" ht="13" x14ac:dyDescent="0.3">
      <c r="A52" s="55" t="s">
        <v>101</v>
      </c>
      <c r="B52" s="56" t="s">
        <v>318</v>
      </c>
      <c r="C52" s="57" t="s">
        <v>319</v>
      </c>
      <c r="D52" s="77">
        <v>220356700</v>
      </c>
      <c r="E52" s="78">
        <v>35362564</v>
      </c>
      <c r="F52" s="79">
        <f t="shared" si="17"/>
        <v>255719264</v>
      </c>
      <c r="G52" s="77">
        <v>222658051</v>
      </c>
      <c r="H52" s="78">
        <v>70579826</v>
      </c>
      <c r="I52" s="79">
        <f t="shared" si="18"/>
        <v>293237877</v>
      </c>
      <c r="J52" s="77">
        <v>212749496</v>
      </c>
      <c r="K52" s="78">
        <v>16771416</v>
      </c>
      <c r="L52" s="78">
        <f t="shared" si="19"/>
        <v>229520912</v>
      </c>
      <c r="M52" s="95">
        <f t="shared" si="20"/>
        <v>0.89755033864011124</v>
      </c>
      <c r="N52" s="77">
        <v>-57811568</v>
      </c>
      <c r="O52" s="78">
        <v>15529400</v>
      </c>
      <c r="P52" s="78">
        <f t="shared" si="21"/>
        <v>-42282168</v>
      </c>
      <c r="Q52" s="95">
        <f t="shared" si="22"/>
        <v>-0.16534604135259828</v>
      </c>
      <c r="R52" s="77">
        <v>51947564</v>
      </c>
      <c r="S52" s="78">
        <v>8378934</v>
      </c>
      <c r="T52" s="78">
        <f t="shared" si="23"/>
        <v>60326498</v>
      </c>
      <c r="U52" s="95">
        <f t="shared" si="24"/>
        <v>0.2057254629489764</v>
      </c>
      <c r="V52" s="77">
        <v>0</v>
      </c>
      <c r="W52" s="78">
        <v>0</v>
      </c>
      <c r="X52" s="78">
        <f t="shared" si="25"/>
        <v>0</v>
      </c>
      <c r="Y52" s="95">
        <f t="shared" si="26"/>
        <v>0</v>
      </c>
      <c r="Z52" s="77">
        <f t="shared" si="27"/>
        <v>206885492</v>
      </c>
      <c r="AA52" s="78">
        <f t="shared" si="28"/>
        <v>40679750</v>
      </c>
      <c r="AB52" s="78">
        <f t="shared" si="29"/>
        <v>247565242</v>
      </c>
      <c r="AC52" s="95">
        <f t="shared" si="30"/>
        <v>0.84424715024109931</v>
      </c>
      <c r="AD52" s="77">
        <v>52273522</v>
      </c>
      <c r="AE52" s="78">
        <v>6369211</v>
      </c>
      <c r="AF52" s="78">
        <f t="shared" si="31"/>
        <v>58642733</v>
      </c>
      <c r="AG52" s="78">
        <v>241974024</v>
      </c>
      <c r="AH52" s="78">
        <v>248698983</v>
      </c>
      <c r="AI52" s="79">
        <v>226001642</v>
      </c>
      <c r="AJ52" s="114">
        <f t="shared" si="32"/>
        <v>0.90873569032648593</v>
      </c>
      <c r="AK52" s="115">
        <f t="shared" si="33"/>
        <v>2.8712253230080531E-2</v>
      </c>
    </row>
    <row r="53" spans="1:37" ht="13" x14ac:dyDescent="0.3">
      <c r="A53" s="55" t="s">
        <v>116</v>
      </c>
      <c r="B53" s="56" t="s">
        <v>320</v>
      </c>
      <c r="C53" s="57" t="s">
        <v>321</v>
      </c>
      <c r="D53" s="77">
        <v>826226329</v>
      </c>
      <c r="E53" s="78">
        <v>235745241</v>
      </c>
      <c r="F53" s="79">
        <f t="shared" si="17"/>
        <v>1061971570</v>
      </c>
      <c r="G53" s="77">
        <v>820052826</v>
      </c>
      <c r="H53" s="78">
        <v>235845590</v>
      </c>
      <c r="I53" s="79">
        <f t="shared" si="18"/>
        <v>1055898416</v>
      </c>
      <c r="J53" s="77">
        <v>20923427</v>
      </c>
      <c r="K53" s="78">
        <v>-3232565963</v>
      </c>
      <c r="L53" s="78">
        <f t="shared" si="19"/>
        <v>-3211642536</v>
      </c>
      <c r="M53" s="95">
        <f t="shared" si="20"/>
        <v>-3.0242264734073814</v>
      </c>
      <c r="N53" s="77">
        <v>538493847</v>
      </c>
      <c r="O53" s="78">
        <v>3273758173</v>
      </c>
      <c r="P53" s="78">
        <f t="shared" si="21"/>
        <v>3812252020</v>
      </c>
      <c r="Q53" s="95">
        <f t="shared" si="22"/>
        <v>3.5897872670922819</v>
      </c>
      <c r="R53" s="77">
        <v>285371308</v>
      </c>
      <c r="S53" s="78">
        <v>129597410</v>
      </c>
      <c r="T53" s="78">
        <f t="shared" si="23"/>
        <v>414968718</v>
      </c>
      <c r="U53" s="95">
        <f t="shared" si="24"/>
        <v>0.39300060660380798</v>
      </c>
      <c r="V53" s="77">
        <v>0</v>
      </c>
      <c r="W53" s="78">
        <v>0</v>
      </c>
      <c r="X53" s="78">
        <f t="shared" si="25"/>
        <v>0</v>
      </c>
      <c r="Y53" s="95">
        <f t="shared" si="26"/>
        <v>0</v>
      </c>
      <c r="Z53" s="77">
        <f t="shared" si="27"/>
        <v>844788582</v>
      </c>
      <c r="AA53" s="78">
        <f t="shared" si="28"/>
        <v>170789620</v>
      </c>
      <c r="AB53" s="78">
        <f t="shared" si="29"/>
        <v>1015578202</v>
      </c>
      <c r="AC53" s="95">
        <f t="shared" si="30"/>
        <v>0.96181430581860061</v>
      </c>
      <c r="AD53" s="77">
        <v>184165740</v>
      </c>
      <c r="AE53" s="78">
        <v>15183468</v>
      </c>
      <c r="AF53" s="78">
        <f t="shared" si="31"/>
        <v>199349208</v>
      </c>
      <c r="AG53" s="78">
        <v>947692835</v>
      </c>
      <c r="AH53" s="78">
        <v>946491000</v>
      </c>
      <c r="AI53" s="79">
        <v>820435750</v>
      </c>
      <c r="AJ53" s="114">
        <f t="shared" si="32"/>
        <v>0.86681833213416715</v>
      </c>
      <c r="AK53" s="115">
        <f t="shared" si="33"/>
        <v>1.0816170887420831</v>
      </c>
    </row>
    <row r="54" spans="1:37" ht="14" x14ac:dyDescent="0.3">
      <c r="A54" s="58" t="s">
        <v>0</v>
      </c>
      <c r="B54" s="59" t="s">
        <v>322</v>
      </c>
      <c r="C54" s="60" t="s">
        <v>0</v>
      </c>
      <c r="D54" s="80">
        <f>SUM(D49:D53)</f>
        <v>2058853583</v>
      </c>
      <c r="E54" s="81">
        <f>SUM(E49:E53)</f>
        <v>404540329</v>
      </c>
      <c r="F54" s="82">
        <f t="shared" si="17"/>
        <v>2463393912</v>
      </c>
      <c r="G54" s="80">
        <f>SUM(G49:G53)</f>
        <v>2086112415</v>
      </c>
      <c r="H54" s="81">
        <f>SUM(H49:H53)</f>
        <v>477715246</v>
      </c>
      <c r="I54" s="82">
        <f t="shared" si="18"/>
        <v>2563827661</v>
      </c>
      <c r="J54" s="80">
        <f>SUM(J49:J53)</f>
        <v>624766895</v>
      </c>
      <c r="K54" s="81">
        <f>SUM(K49:K53)</f>
        <v>-3359884079</v>
      </c>
      <c r="L54" s="81">
        <f t="shared" si="19"/>
        <v>-2735117184</v>
      </c>
      <c r="M54" s="96">
        <f t="shared" si="20"/>
        <v>-1.1103044343319786</v>
      </c>
      <c r="N54" s="80">
        <f>SUM(N49:N53)</f>
        <v>803993919</v>
      </c>
      <c r="O54" s="81">
        <f>SUM(O49:O53)</f>
        <v>3322003658</v>
      </c>
      <c r="P54" s="81">
        <f t="shared" si="21"/>
        <v>4125997577</v>
      </c>
      <c r="Q54" s="96">
        <f t="shared" si="22"/>
        <v>1.6749239968893777</v>
      </c>
      <c r="R54" s="80">
        <f>SUM(R49:R53)</f>
        <v>587334322</v>
      </c>
      <c r="S54" s="81">
        <f>SUM(S49:S53)</f>
        <v>166931741</v>
      </c>
      <c r="T54" s="81">
        <f t="shared" si="23"/>
        <v>754266063</v>
      </c>
      <c r="U54" s="96">
        <f t="shared" si="24"/>
        <v>0.29419530589891707</v>
      </c>
      <c r="V54" s="80">
        <f>SUM(V49:V53)</f>
        <v>0</v>
      </c>
      <c r="W54" s="81">
        <f>SUM(W49:W53)</f>
        <v>0</v>
      </c>
      <c r="X54" s="81">
        <f t="shared" si="25"/>
        <v>0</v>
      </c>
      <c r="Y54" s="96">
        <f t="shared" si="26"/>
        <v>0</v>
      </c>
      <c r="Z54" s="80">
        <f t="shared" si="27"/>
        <v>2016095136</v>
      </c>
      <c r="AA54" s="81">
        <f t="shared" si="28"/>
        <v>129051320</v>
      </c>
      <c r="AB54" s="81">
        <f t="shared" si="29"/>
        <v>2145146456</v>
      </c>
      <c r="AC54" s="96">
        <f t="shared" si="30"/>
        <v>0.83669682195538186</v>
      </c>
      <c r="AD54" s="80">
        <f>SUM(AD49:AD53)</f>
        <v>503174169</v>
      </c>
      <c r="AE54" s="81">
        <f>SUM(AE49:AE53)</f>
        <v>45380544</v>
      </c>
      <c r="AF54" s="81">
        <f t="shared" si="31"/>
        <v>548554713</v>
      </c>
      <c r="AG54" s="81">
        <f>SUM(AG49:AG53)</f>
        <v>2361037564</v>
      </c>
      <c r="AH54" s="81">
        <f>SUM(AH49:AH53)</f>
        <v>2417833871</v>
      </c>
      <c r="AI54" s="82">
        <f>SUM(AI49:AI53)</f>
        <v>2088172014</v>
      </c>
      <c r="AJ54" s="116">
        <f t="shared" si="32"/>
        <v>0.863654049621013</v>
      </c>
      <c r="AK54" s="117">
        <f t="shared" si="33"/>
        <v>0.37500607528277685</v>
      </c>
    </row>
    <row r="55" spans="1:37" ht="13" x14ac:dyDescent="0.3">
      <c r="A55" s="55" t="s">
        <v>101</v>
      </c>
      <c r="B55" s="56" t="s">
        <v>323</v>
      </c>
      <c r="C55" s="57" t="s">
        <v>324</v>
      </c>
      <c r="D55" s="77">
        <v>244061565</v>
      </c>
      <c r="E55" s="78">
        <v>35346390</v>
      </c>
      <c r="F55" s="79">
        <f t="shared" si="17"/>
        <v>279407955</v>
      </c>
      <c r="G55" s="77">
        <v>247327439</v>
      </c>
      <c r="H55" s="78">
        <v>59098159</v>
      </c>
      <c r="I55" s="79">
        <f t="shared" si="18"/>
        <v>306425598</v>
      </c>
      <c r="J55" s="77">
        <v>93603727</v>
      </c>
      <c r="K55" s="78">
        <v>7246190</v>
      </c>
      <c r="L55" s="78">
        <f t="shared" si="19"/>
        <v>100849917</v>
      </c>
      <c r="M55" s="95">
        <f t="shared" si="20"/>
        <v>0.36094146639454128</v>
      </c>
      <c r="N55" s="77">
        <v>78261355</v>
      </c>
      <c r="O55" s="78">
        <v>17412567</v>
      </c>
      <c r="P55" s="78">
        <f t="shared" si="21"/>
        <v>95673922</v>
      </c>
      <c r="Q55" s="95">
        <f t="shared" si="22"/>
        <v>0.34241660012865416</v>
      </c>
      <c r="R55" s="77">
        <v>60447804</v>
      </c>
      <c r="S55" s="78">
        <v>2363805</v>
      </c>
      <c r="T55" s="78">
        <f t="shared" si="23"/>
        <v>62811609</v>
      </c>
      <c r="U55" s="95">
        <f t="shared" si="24"/>
        <v>0.20498159882843731</v>
      </c>
      <c r="V55" s="77">
        <v>0</v>
      </c>
      <c r="W55" s="78">
        <v>0</v>
      </c>
      <c r="X55" s="78">
        <f t="shared" si="25"/>
        <v>0</v>
      </c>
      <c r="Y55" s="95">
        <f t="shared" si="26"/>
        <v>0</v>
      </c>
      <c r="Z55" s="77">
        <f t="shared" si="27"/>
        <v>232312886</v>
      </c>
      <c r="AA55" s="78">
        <f t="shared" si="28"/>
        <v>27022562</v>
      </c>
      <c r="AB55" s="78">
        <f t="shared" si="29"/>
        <v>259335448</v>
      </c>
      <c r="AC55" s="95">
        <f t="shared" si="30"/>
        <v>0.84632435962481178</v>
      </c>
      <c r="AD55" s="77">
        <v>60538595</v>
      </c>
      <c r="AE55" s="78">
        <v>-4346974</v>
      </c>
      <c r="AF55" s="78">
        <f t="shared" si="31"/>
        <v>56191621</v>
      </c>
      <c r="AG55" s="78">
        <v>290083488</v>
      </c>
      <c r="AH55" s="78">
        <v>293294086</v>
      </c>
      <c r="AI55" s="79">
        <v>253050936</v>
      </c>
      <c r="AJ55" s="114">
        <f t="shared" si="32"/>
        <v>0.86278908467319049</v>
      </c>
      <c r="AK55" s="115">
        <f t="shared" si="33"/>
        <v>0.1178109455144567</v>
      </c>
    </row>
    <row r="56" spans="1:37" ht="13" x14ac:dyDescent="0.3">
      <c r="A56" s="55" t="s">
        <v>101</v>
      </c>
      <c r="B56" s="56" t="s">
        <v>71</v>
      </c>
      <c r="C56" s="57" t="s">
        <v>72</v>
      </c>
      <c r="D56" s="77">
        <v>5862916600</v>
      </c>
      <c r="E56" s="78">
        <v>457358700</v>
      </c>
      <c r="F56" s="79">
        <f t="shared" si="17"/>
        <v>6320275300</v>
      </c>
      <c r="G56" s="77">
        <v>5805266705</v>
      </c>
      <c r="H56" s="78">
        <v>510867501</v>
      </c>
      <c r="I56" s="79">
        <f t="shared" si="18"/>
        <v>6316134206</v>
      </c>
      <c r="J56" s="77">
        <v>1576343016</v>
      </c>
      <c r="K56" s="78">
        <v>59874669</v>
      </c>
      <c r="L56" s="78">
        <f t="shared" si="19"/>
        <v>1636217685</v>
      </c>
      <c r="M56" s="95">
        <f t="shared" si="20"/>
        <v>0.25888392630618479</v>
      </c>
      <c r="N56" s="77">
        <v>1415897767</v>
      </c>
      <c r="O56" s="78">
        <v>103724826</v>
      </c>
      <c r="P56" s="78">
        <f t="shared" si="21"/>
        <v>1519622593</v>
      </c>
      <c r="Q56" s="95">
        <f t="shared" si="22"/>
        <v>0.24043613938778902</v>
      </c>
      <c r="R56" s="77">
        <v>1325315942</v>
      </c>
      <c r="S56" s="78">
        <v>82958714</v>
      </c>
      <c r="T56" s="78">
        <f t="shared" si="23"/>
        <v>1408274656</v>
      </c>
      <c r="U56" s="95">
        <f t="shared" si="24"/>
        <v>0.22296465053928274</v>
      </c>
      <c r="V56" s="77">
        <v>0</v>
      </c>
      <c r="W56" s="78">
        <v>0</v>
      </c>
      <c r="X56" s="78">
        <f t="shared" si="25"/>
        <v>0</v>
      </c>
      <c r="Y56" s="95">
        <f t="shared" si="26"/>
        <v>0</v>
      </c>
      <c r="Z56" s="77">
        <f t="shared" si="27"/>
        <v>4317556725</v>
      </c>
      <c r="AA56" s="78">
        <f t="shared" si="28"/>
        <v>246558209</v>
      </c>
      <c r="AB56" s="78">
        <f t="shared" si="29"/>
        <v>4564114934</v>
      </c>
      <c r="AC56" s="95">
        <f t="shared" si="30"/>
        <v>0.72261208915800546</v>
      </c>
      <c r="AD56" s="77">
        <v>1245142335</v>
      </c>
      <c r="AE56" s="78">
        <v>92546498</v>
      </c>
      <c r="AF56" s="78">
        <f t="shared" si="31"/>
        <v>1337688833</v>
      </c>
      <c r="AG56" s="78">
        <v>6210445800</v>
      </c>
      <c r="AH56" s="78">
        <v>5965844893</v>
      </c>
      <c r="AI56" s="79">
        <v>4458668275</v>
      </c>
      <c r="AJ56" s="114">
        <f t="shared" si="32"/>
        <v>0.74736577215266864</v>
      </c>
      <c r="AK56" s="115">
        <f t="shared" si="33"/>
        <v>5.2766997270732308E-2</v>
      </c>
    </row>
    <row r="57" spans="1:37" ht="13" x14ac:dyDescent="0.3">
      <c r="A57" s="55" t="s">
        <v>101</v>
      </c>
      <c r="B57" s="56" t="s">
        <v>325</v>
      </c>
      <c r="C57" s="57" t="s">
        <v>326</v>
      </c>
      <c r="D57" s="77">
        <v>528251098</v>
      </c>
      <c r="E57" s="78">
        <v>49222330</v>
      </c>
      <c r="F57" s="79">
        <f t="shared" si="17"/>
        <v>577473428</v>
      </c>
      <c r="G57" s="77">
        <v>536008969</v>
      </c>
      <c r="H57" s="78">
        <v>51865690</v>
      </c>
      <c r="I57" s="79">
        <f t="shared" si="18"/>
        <v>587874659</v>
      </c>
      <c r="J57" s="77">
        <v>194982639</v>
      </c>
      <c r="K57" s="78">
        <v>57301654</v>
      </c>
      <c r="L57" s="78">
        <f t="shared" si="19"/>
        <v>252284293</v>
      </c>
      <c r="M57" s="95">
        <f t="shared" si="20"/>
        <v>0.43687602020711508</v>
      </c>
      <c r="N57" s="77">
        <v>61089444</v>
      </c>
      <c r="O57" s="78">
        <v>-21507246</v>
      </c>
      <c r="P57" s="78">
        <f t="shared" si="21"/>
        <v>39582198</v>
      </c>
      <c r="Q57" s="95">
        <f t="shared" si="22"/>
        <v>6.8543756441032291E-2</v>
      </c>
      <c r="R57" s="77">
        <v>205409682</v>
      </c>
      <c r="S57" s="78">
        <v>8909288</v>
      </c>
      <c r="T57" s="78">
        <f t="shared" si="23"/>
        <v>214318970</v>
      </c>
      <c r="U57" s="95">
        <f t="shared" si="24"/>
        <v>0.36456575686484899</v>
      </c>
      <c r="V57" s="77">
        <v>0</v>
      </c>
      <c r="W57" s="78">
        <v>0</v>
      </c>
      <c r="X57" s="78">
        <f t="shared" si="25"/>
        <v>0</v>
      </c>
      <c r="Y57" s="95">
        <f t="shared" si="26"/>
        <v>0</v>
      </c>
      <c r="Z57" s="77">
        <f t="shared" si="27"/>
        <v>461481765</v>
      </c>
      <c r="AA57" s="78">
        <f t="shared" si="28"/>
        <v>44703696</v>
      </c>
      <c r="AB57" s="78">
        <f t="shared" si="29"/>
        <v>506185461</v>
      </c>
      <c r="AC57" s="95">
        <f t="shared" si="30"/>
        <v>0.86104317178944767</v>
      </c>
      <c r="AD57" s="77">
        <v>116714671</v>
      </c>
      <c r="AE57" s="78">
        <v>11938441</v>
      </c>
      <c r="AF57" s="78">
        <f t="shared" si="31"/>
        <v>128653112</v>
      </c>
      <c r="AG57" s="78">
        <v>569783650</v>
      </c>
      <c r="AH57" s="78">
        <v>615392365</v>
      </c>
      <c r="AI57" s="79">
        <v>500002387</v>
      </c>
      <c r="AJ57" s="114">
        <f t="shared" si="32"/>
        <v>0.81249364704094107</v>
      </c>
      <c r="AK57" s="115">
        <f t="shared" si="33"/>
        <v>0.66586697102204573</v>
      </c>
    </row>
    <row r="58" spans="1:37" ht="13" x14ac:dyDescent="0.3">
      <c r="A58" s="55" t="s">
        <v>101</v>
      </c>
      <c r="B58" s="56" t="s">
        <v>327</v>
      </c>
      <c r="C58" s="57" t="s">
        <v>328</v>
      </c>
      <c r="D58" s="77">
        <v>210121377</v>
      </c>
      <c r="E58" s="78">
        <v>34949566</v>
      </c>
      <c r="F58" s="79">
        <f t="shared" si="17"/>
        <v>245070943</v>
      </c>
      <c r="G58" s="77">
        <v>210121377</v>
      </c>
      <c r="H58" s="78">
        <v>34949566</v>
      </c>
      <c r="I58" s="79">
        <f t="shared" si="18"/>
        <v>245070943</v>
      </c>
      <c r="J58" s="77">
        <v>63688943</v>
      </c>
      <c r="K58" s="78">
        <v>4593580</v>
      </c>
      <c r="L58" s="78">
        <f t="shared" si="19"/>
        <v>68282523</v>
      </c>
      <c r="M58" s="95">
        <f t="shared" si="20"/>
        <v>0.27862349638080103</v>
      </c>
      <c r="N58" s="77">
        <v>55497243</v>
      </c>
      <c r="O58" s="78">
        <v>14480578</v>
      </c>
      <c r="P58" s="78">
        <f t="shared" si="21"/>
        <v>69977821</v>
      </c>
      <c r="Q58" s="95">
        <f t="shared" si="22"/>
        <v>0.28554107697704495</v>
      </c>
      <c r="R58" s="77">
        <v>46815834</v>
      </c>
      <c r="S58" s="78">
        <v>5195048</v>
      </c>
      <c r="T58" s="78">
        <f t="shared" si="23"/>
        <v>52010882</v>
      </c>
      <c r="U58" s="95">
        <f t="shared" si="24"/>
        <v>0.21222786089332507</v>
      </c>
      <c r="V58" s="77">
        <v>0</v>
      </c>
      <c r="W58" s="78">
        <v>0</v>
      </c>
      <c r="X58" s="78">
        <f t="shared" si="25"/>
        <v>0</v>
      </c>
      <c r="Y58" s="95">
        <f t="shared" si="26"/>
        <v>0</v>
      </c>
      <c r="Z58" s="77">
        <f t="shared" si="27"/>
        <v>166002020</v>
      </c>
      <c r="AA58" s="78">
        <f t="shared" si="28"/>
        <v>24269206</v>
      </c>
      <c r="AB58" s="78">
        <f t="shared" si="29"/>
        <v>190271226</v>
      </c>
      <c r="AC58" s="95">
        <f t="shared" si="30"/>
        <v>0.7763924342511711</v>
      </c>
      <c r="AD58" s="77">
        <v>40105487</v>
      </c>
      <c r="AE58" s="78">
        <v>9135543</v>
      </c>
      <c r="AF58" s="78">
        <f t="shared" si="31"/>
        <v>49241030</v>
      </c>
      <c r="AG58" s="78">
        <v>230950574</v>
      </c>
      <c r="AH58" s="78">
        <v>229128996</v>
      </c>
      <c r="AI58" s="79">
        <v>188558790</v>
      </c>
      <c r="AJ58" s="114">
        <f t="shared" si="32"/>
        <v>0.82293726805314504</v>
      </c>
      <c r="AK58" s="115">
        <f t="shared" si="33"/>
        <v>5.6250894833028475E-2</v>
      </c>
    </row>
    <row r="59" spans="1:37" ht="13" x14ac:dyDescent="0.3">
      <c r="A59" s="55" t="s">
        <v>101</v>
      </c>
      <c r="B59" s="56" t="s">
        <v>329</v>
      </c>
      <c r="C59" s="57" t="s">
        <v>330</v>
      </c>
      <c r="D59" s="77">
        <v>252827577</v>
      </c>
      <c r="E59" s="78">
        <v>41158784</v>
      </c>
      <c r="F59" s="79">
        <f t="shared" si="17"/>
        <v>293986361</v>
      </c>
      <c r="G59" s="77">
        <v>254460010</v>
      </c>
      <c r="H59" s="78">
        <v>54048184</v>
      </c>
      <c r="I59" s="79">
        <f t="shared" si="18"/>
        <v>308508194</v>
      </c>
      <c r="J59" s="77">
        <v>82145346</v>
      </c>
      <c r="K59" s="78">
        <v>7950316</v>
      </c>
      <c r="L59" s="78">
        <f t="shared" si="19"/>
        <v>90095662</v>
      </c>
      <c r="M59" s="95">
        <f t="shared" si="20"/>
        <v>0.30646204706074781</v>
      </c>
      <c r="N59" s="77">
        <v>69711986</v>
      </c>
      <c r="O59" s="78">
        <v>12038876</v>
      </c>
      <c r="P59" s="78">
        <f t="shared" si="21"/>
        <v>81750862</v>
      </c>
      <c r="Q59" s="95">
        <f t="shared" si="22"/>
        <v>0.27807705677883471</v>
      </c>
      <c r="R59" s="77">
        <v>59397672</v>
      </c>
      <c r="S59" s="78">
        <v>10484474</v>
      </c>
      <c r="T59" s="78">
        <f t="shared" si="23"/>
        <v>69882146</v>
      </c>
      <c r="U59" s="95">
        <f t="shared" si="24"/>
        <v>0.22651633687240086</v>
      </c>
      <c r="V59" s="77">
        <v>0</v>
      </c>
      <c r="W59" s="78">
        <v>0</v>
      </c>
      <c r="X59" s="78">
        <f t="shared" si="25"/>
        <v>0</v>
      </c>
      <c r="Y59" s="95">
        <f t="shared" si="26"/>
        <v>0</v>
      </c>
      <c r="Z59" s="77">
        <f t="shared" si="27"/>
        <v>211255004</v>
      </c>
      <c r="AA59" s="78">
        <f t="shared" si="28"/>
        <v>30473666</v>
      </c>
      <c r="AB59" s="78">
        <f t="shared" si="29"/>
        <v>241728670</v>
      </c>
      <c r="AC59" s="95">
        <f t="shared" si="30"/>
        <v>0.78354051756563714</v>
      </c>
      <c r="AD59" s="77">
        <v>57985003</v>
      </c>
      <c r="AE59" s="78">
        <v>7149173</v>
      </c>
      <c r="AF59" s="78">
        <f t="shared" si="31"/>
        <v>65134176</v>
      </c>
      <c r="AG59" s="78">
        <v>262264828</v>
      </c>
      <c r="AH59" s="78">
        <v>265612063</v>
      </c>
      <c r="AI59" s="79">
        <v>230773381</v>
      </c>
      <c r="AJ59" s="114">
        <f t="shared" si="32"/>
        <v>0.8688362207404714</v>
      </c>
      <c r="AK59" s="115">
        <f t="shared" si="33"/>
        <v>7.2895218632995418E-2</v>
      </c>
    </row>
    <row r="60" spans="1:37" ht="13" x14ac:dyDescent="0.3">
      <c r="A60" s="55" t="s">
        <v>116</v>
      </c>
      <c r="B60" s="56" t="s">
        <v>331</v>
      </c>
      <c r="C60" s="57" t="s">
        <v>332</v>
      </c>
      <c r="D60" s="77">
        <v>955453738</v>
      </c>
      <c r="E60" s="78">
        <v>413162913</v>
      </c>
      <c r="F60" s="79">
        <f t="shared" si="17"/>
        <v>1368616651</v>
      </c>
      <c r="G60" s="77">
        <v>964023426</v>
      </c>
      <c r="H60" s="78">
        <v>453182396</v>
      </c>
      <c r="I60" s="79">
        <f t="shared" si="18"/>
        <v>1417205822</v>
      </c>
      <c r="J60" s="77">
        <v>364989849</v>
      </c>
      <c r="K60" s="78">
        <v>113718912</v>
      </c>
      <c r="L60" s="78">
        <f t="shared" si="19"/>
        <v>478708761</v>
      </c>
      <c r="M60" s="95">
        <f t="shared" si="20"/>
        <v>0.34977563706405618</v>
      </c>
      <c r="N60" s="77">
        <v>297865985</v>
      </c>
      <c r="O60" s="78">
        <v>157467625</v>
      </c>
      <c r="P60" s="78">
        <f t="shared" si="21"/>
        <v>455333610</v>
      </c>
      <c r="Q60" s="95">
        <f t="shared" si="22"/>
        <v>0.3326962372314437</v>
      </c>
      <c r="R60" s="77">
        <v>232972547</v>
      </c>
      <c r="S60" s="78">
        <v>44640338</v>
      </c>
      <c r="T60" s="78">
        <f t="shared" si="23"/>
        <v>277612885</v>
      </c>
      <c r="U60" s="95">
        <f t="shared" si="24"/>
        <v>0.19588748556524063</v>
      </c>
      <c r="V60" s="77">
        <v>0</v>
      </c>
      <c r="W60" s="78">
        <v>0</v>
      </c>
      <c r="X60" s="78">
        <f t="shared" si="25"/>
        <v>0</v>
      </c>
      <c r="Y60" s="95">
        <f t="shared" si="26"/>
        <v>0</v>
      </c>
      <c r="Z60" s="77">
        <f t="shared" si="27"/>
        <v>895828381</v>
      </c>
      <c r="AA60" s="78">
        <f t="shared" si="28"/>
        <v>315826875</v>
      </c>
      <c r="AB60" s="78">
        <f t="shared" si="29"/>
        <v>1211655256</v>
      </c>
      <c r="AC60" s="95">
        <f t="shared" si="30"/>
        <v>0.85496068192133068</v>
      </c>
      <c r="AD60" s="77">
        <v>222069403</v>
      </c>
      <c r="AE60" s="78">
        <v>96596823</v>
      </c>
      <c r="AF60" s="78">
        <f t="shared" si="31"/>
        <v>318666226</v>
      </c>
      <c r="AG60" s="78">
        <v>1382974669</v>
      </c>
      <c r="AH60" s="78">
        <v>1342448117</v>
      </c>
      <c r="AI60" s="79">
        <v>1187831491</v>
      </c>
      <c r="AJ60" s="114">
        <f t="shared" si="32"/>
        <v>0.88482487774237017</v>
      </c>
      <c r="AK60" s="115">
        <f t="shared" si="33"/>
        <v>-0.12882865409150701</v>
      </c>
    </row>
    <row r="61" spans="1:37" ht="14" x14ac:dyDescent="0.3">
      <c r="A61" s="58" t="s">
        <v>0</v>
      </c>
      <c r="B61" s="59" t="s">
        <v>333</v>
      </c>
      <c r="C61" s="60" t="s">
        <v>0</v>
      </c>
      <c r="D61" s="80">
        <f>SUM(D55:D60)</f>
        <v>8053631955</v>
      </c>
      <c r="E61" s="81">
        <f>SUM(E55:E60)</f>
        <v>1031198683</v>
      </c>
      <c r="F61" s="82">
        <f t="shared" si="17"/>
        <v>9084830638</v>
      </c>
      <c r="G61" s="80">
        <f>SUM(G55:G60)</f>
        <v>8017207926</v>
      </c>
      <c r="H61" s="81">
        <f>SUM(H55:H60)</f>
        <v>1164011496</v>
      </c>
      <c r="I61" s="82">
        <f t="shared" si="18"/>
        <v>9181219422</v>
      </c>
      <c r="J61" s="80">
        <f>SUM(J55:J60)</f>
        <v>2375753520</v>
      </c>
      <c r="K61" s="81">
        <f>SUM(K55:K60)</f>
        <v>250685321</v>
      </c>
      <c r="L61" s="81">
        <f t="shared" si="19"/>
        <v>2626438841</v>
      </c>
      <c r="M61" s="96">
        <f t="shared" si="20"/>
        <v>0.28910157444368201</v>
      </c>
      <c r="N61" s="80">
        <f>SUM(N55:N60)</f>
        <v>1978323780</v>
      </c>
      <c r="O61" s="81">
        <f>SUM(O55:O60)</f>
        <v>283617226</v>
      </c>
      <c r="P61" s="81">
        <f t="shared" si="21"/>
        <v>2261941006</v>
      </c>
      <c r="Q61" s="96">
        <f t="shared" si="22"/>
        <v>0.24897998610329183</v>
      </c>
      <c r="R61" s="80">
        <f>SUM(R55:R60)</f>
        <v>1930359481</v>
      </c>
      <c r="S61" s="81">
        <f>SUM(S55:S60)</f>
        <v>154551667</v>
      </c>
      <c r="T61" s="81">
        <f t="shared" si="23"/>
        <v>2084911148</v>
      </c>
      <c r="U61" s="96">
        <f t="shared" si="24"/>
        <v>0.2270843394728313</v>
      </c>
      <c r="V61" s="80">
        <f>SUM(V55:V60)</f>
        <v>0</v>
      </c>
      <c r="W61" s="81">
        <f>SUM(W55:W60)</f>
        <v>0</v>
      </c>
      <c r="X61" s="81">
        <f t="shared" si="25"/>
        <v>0</v>
      </c>
      <c r="Y61" s="96">
        <f t="shared" si="26"/>
        <v>0</v>
      </c>
      <c r="Z61" s="80">
        <f t="shared" si="27"/>
        <v>6284436781</v>
      </c>
      <c r="AA61" s="81">
        <f t="shared" si="28"/>
        <v>688854214</v>
      </c>
      <c r="AB61" s="81">
        <f t="shared" si="29"/>
        <v>6973290995</v>
      </c>
      <c r="AC61" s="96">
        <f t="shared" si="30"/>
        <v>0.75951686529685036</v>
      </c>
      <c r="AD61" s="80">
        <f>SUM(AD55:AD60)</f>
        <v>1742555494</v>
      </c>
      <c r="AE61" s="81">
        <f>SUM(AE55:AE60)</f>
        <v>213019504</v>
      </c>
      <c r="AF61" s="81">
        <f t="shared" si="31"/>
        <v>1955574998</v>
      </c>
      <c r="AG61" s="81">
        <f>SUM(AG55:AG60)</f>
        <v>8946503009</v>
      </c>
      <c r="AH61" s="81">
        <f>SUM(AH55:AH60)</f>
        <v>8711720520</v>
      </c>
      <c r="AI61" s="82">
        <f>SUM(AI55:AI60)</f>
        <v>6818885260</v>
      </c>
      <c r="AJ61" s="116">
        <f t="shared" si="32"/>
        <v>0.78272543802862948</v>
      </c>
      <c r="AK61" s="117">
        <f t="shared" si="33"/>
        <v>6.6137146431241023E-2</v>
      </c>
    </row>
    <row r="62" spans="1:37" ht="13" x14ac:dyDescent="0.3">
      <c r="A62" s="55" t="s">
        <v>101</v>
      </c>
      <c r="B62" s="56" t="s">
        <v>334</v>
      </c>
      <c r="C62" s="57" t="s">
        <v>335</v>
      </c>
      <c r="D62" s="77">
        <v>454621503</v>
      </c>
      <c r="E62" s="78">
        <v>130595842</v>
      </c>
      <c r="F62" s="79">
        <f t="shared" si="17"/>
        <v>585217345</v>
      </c>
      <c r="G62" s="77">
        <v>463028330</v>
      </c>
      <c r="H62" s="78">
        <v>126748887</v>
      </c>
      <c r="I62" s="79">
        <f t="shared" si="18"/>
        <v>589777217</v>
      </c>
      <c r="J62" s="77">
        <v>156878679</v>
      </c>
      <c r="K62" s="78">
        <v>17420276</v>
      </c>
      <c r="L62" s="78">
        <f t="shared" si="19"/>
        <v>174298955</v>
      </c>
      <c r="M62" s="95">
        <f t="shared" si="20"/>
        <v>0.29783627653756573</v>
      </c>
      <c r="N62" s="77">
        <v>130425438</v>
      </c>
      <c r="O62" s="78">
        <v>26463170</v>
      </c>
      <c r="P62" s="78">
        <f t="shared" si="21"/>
        <v>156888608</v>
      </c>
      <c r="Q62" s="95">
        <f t="shared" si="22"/>
        <v>0.26808605271260372</v>
      </c>
      <c r="R62" s="77">
        <v>107019535</v>
      </c>
      <c r="S62" s="78">
        <v>22417934</v>
      </c>
      <c r="T62" s="78">
        <f t="shared" si="23"/>
        <v>129437469</v>
      </c>
      <c r="U62" s="95">
        <f t="shared" si="24"/>
        <v>0.21946841157819766</v>
      </c>
      <c r="V62" s="77">
        <v>0</v>
      </c>
      <c r="W62" s="78">
        <v>0</v>
      </c>
      <c r="X62" s="78">
        <f t="shared" si="25"/>
        <v>0</v>
      </c>
      <c r="Y62" s="95">
        <f t="shared" si="26"/>
        <v>0</v>
      </c>
      <c r="Z62" s="77">
        <f t="shared" si="27"/>
        <v>394323652</v>
      </c>
      <c r="AA62" s="78">
        <f t="shared" si="28"/>
        <v>66301380</v>
      </c>
      <c r="AB62" s="78">
        <f t="shared" si="29"/>
        <v>460625032</v>
      </c>
      <c r="AC62" s="95">
        <f t="shared" si="30"/>
        <v>0.78101530327510094</v>
      </c>
      <c r="AD62" s="77">
        <v>49151893</v>
      </c>
      <c r="AE62" s="78">
        <v>562385996</v>
      </c>
      <c r="AF62" s="78">
        <f t="shared" si="31"/>
        <v>611537889</v>
      </c>
      <c r="AG62" s="78">
        <v>574700329</v>
      </c>
      <c r="AH62" s="78">
        <v>577964777</v>
      </c>
      <c r="AI62" s="79">
        <v>468211627</v>
      </c>
      <c r="AJ62" s="114">
        <f t="shared" si="32"/>
        <v>0.81010408528753652</v>
      </c>
      <c r="AK62" s="115">
        <f t="shared" si="33"/>
        <v>-0.78834104749967504</v>
      </c>
    </row>
    <row r="63" spans="1:37" ht="13" x14ac:dyDescent="0.3">
      <c r="A63" s="55" t="s">
        <v>101</v>
      </c>
      <c r="B63" s="56" t="s">
        <v>336</v>
      </c>
      <c r="C63" s="57" t="s">
        <v>337</v>
      </c>
      <c r="D63" s="77">
        <v>3011912801</v>
      </c>
      <c r="E63" s="78">
        <v>230796621</v>
      </c>
      <c r="F63" s="79">
        <f t="shared" si="17"/>
        <v>3242709422</v>
      </c>
      <c r="G63" s="77">
        <v>3008801836</v>
      </c>
      <c r="H63" s="78">
        <v>272788675</v>
      </c>
      <c r="I63" s="79">
        <f t="shared" si="18"/>
        <v>3281590511</v>
      </c>
      <c r="J63" s="77">
        <v>661737435</v>
      </c>
      <c r="K63" s="78">
        <v>37551012</v>
      </c>
      <c r="L63" s="78">
        <f t="shared" si="19"/>
        <v>699288447</v>
      </c>
      <c r="M63" s="95">
        <f t="shared" si="20"/>
        <v>0.21564943261820269</v>
      </c>
      <c r="N63" s="77">
        <v>756776113</v>
      </c>
      <c r="O63" s="78">
        <v>55679423</v>
      </c>
      <c r="P63" s="78">
        <f t="shared" si="21"/>
        <v>812455536</v>
      </c>
      <c r="Q63" s="95">
        <f t="shared" si="22"/>
        <v>0.25054836257850799</v>
      </c>
      <c r="R63" s="77">
        <v>774566672</v>
      </c>
      <c r="S63" s="78">
        <v>31999747</v>
      </c>
      <c r="T63" s="78">
        <f t="shared" si="23"/>
        <v>806566419</v>
      </c>
      <c r="U63" s="95">
        <f t="shared" si="24"/>
        <v>0.24578521186490596</v>
      </c>
      <c r="V63" s="77">
        <v>0</v>
      </c>
      <c r="W63" s="78">
        <v>0</v>
      </c>
      <c r="X63" s="78">
        <f t="shared" si="25"/>
        <v>0</v>
      </c>
      <c r="Y63" s="95">
        <f t="shared" si="26"/>
        <v>0</v>
      </c>
      <c r="Z63" s="77">
        <f t="shared" si="27"/>
        <v>2193080220</v>
      </c>
      <c r="AA63" s="78">
        <f t="shared" si="28"/>
        <v>125230182</v>
      </c>
      <c r="AB63" s="78">
        <f t="shared" si="29"/>
        <v>2318310402</v>
      </c>
      <c r="AC63" s="95">
        <f t="shared" si="30"/>
        <v>0.70645938127531349</v>
      </c>
      <c r="AD63" s="77">
        <v>702086604</v>
      </c>
      <c r="AE63" s="78">
        <v>47040162</v>
      </c>
      <c r="AF63" s="78">
        <f t="shared" si="31"/>
        <v>749126766</v>
      </c>
      <c r="AG63" s="78">
        <v>3044774133</v>
      </c>
      <c r="AH63" s="78">
        <v>3392181656</v>
      </c>
      <c r="AI63" s="79">
        <v>2341644849</v>
      </c>
      <c r="AJ63" s="114">
        <f t="shared" si="32"/>
        <v>0.69030644183166356</v>
      </c>
      <c r="AK63" s="115">
        <f t="shared" si="33"/>
        <v>7.6675478179349943E-2</v>
      </c>
    </row>
    <row r="64" spans="1:37" ht="13" x14ac:dyDescent="0.3">
      <c r="A64" s="55" t="s">
        <v>101</v>
      </c>
      <c r="B64" s="56" t="s">
        <v>338</v>
      </c>
      <c r="C64" s="57" t="s">
        <v>339</v>
      </c>
      <c r="D64" s="77">
        <v>250640572</v>
      </c>
      <c r="E64" s="78">
        <v>68805021</v>
      </c>
      <c r="F64" s="79">
        <f t="shared" si="17"/>
        <v>319445593</v>
      </c>
      <c r="G64" s="77">
        <v>250599189</v>
      </c>
      <c r="H64" s="78">
        <v>64002135</v>
      </c>
      <c r="I64" s="79">
        <f t="shared" si="18"/>
        <v>314601324</v>
      </c>
      <c r="J64" s="77">
        <v>97538084</v>
      </c>
      <c r="K64" s="78">
        <v>-60885903</v>
      </c>
      <c r="L64" s="78">
        <f t="shared" si="19"/>
        <v>36652181</v>
      </c>
      <c r="M64" s="95">
        <f t="shared" si="20"/>
        <v>0.11473684972702065</v>
      </c>
      <c r="N64" s="77">
        <v>78241596</v>
      </c>
      <c r="O64" s="78">
        <v>95087345</v>
      </c>
      <c r="P64" s="78">
        <f t="shared" si="21"/>
        <v>173328941</v>
      </c>
      <c r="Q64" s="95">
        <f t="shared" si="22"/>
        <v>0.54259299485781287</v>
      </c>
      <c r="R64" s="77">
        <v>60691106</v>
      </c>
      <c r="S64" s="78">
        <v>10754204</v>
      </c>
      <c r="T64" s="78">
        <f t="shared" si="23"/>
        <v>71445310</v>
      </c>
      <c r="U64" s="95">
        <f t="shared" si="24"/>
        <v>0.22709793173025553</v>
      </c>
      <c r="V64" s="77">
        <v>0</v>
      </c>
      <c r="W64" s="78">
        <v>0</v>
      </c>
      <c r="X64" s="78">
        <f t="shared" si="25"/>
        <v>0</v>
      </c>
      <c r="Y64" s="95">
        <f t="shared" si="26"/>
        <v>0</v>
      </c>
      <c r="Z64" s="77">
        <f t="shared" si="27"/>
        <v>236470786</v>
      </c>
      <c r="AA64" s="78">
        <f t="shared" si="28"/>
        <v>44955646</v>
      </c>
      <c r="AB64" s="78">
        <f t="shared" si="29"/>
        <v>281426432</v>
      </c>
      <c r="AC64" s="95">
        <f t="shared" si="30"/>
        <v>0.89454942026880979</v>
      </c>
      <c r="AD64" s="77">
        <v>58199966</v>
      </c>
      <c r="AE64" s="78">
        <v>18694562</v>
      </c>
      <c r="AF64" s="78">
        <f t="shared" si="31"/>
        <v>76894528</v>
      </c>
      <c r="AG64" s="78">
        <v>303305210</v>
      </c>
      <c r="AH64" s="78">
        <v>349204772</v>
      </c>
      <c r="AI64" s="79">
        <v>304841070</v>
      </c>
      <c r="AJ64" s="114">
        <f t="shared" si="32"/>
        <v>0.87295791593592542</v>
      </c>
      <c r="AK64" s="115">
        <f t="shared" si="33"/>
        <v>-7.0866134973869621E-2</v>
      </c>
    </row>
    <row r="65" spans="1:37" ht="13" x14ac:dyDescent="0.3">
      <c r="A65" s="55" t="s">
        <v>101</v>
      </c>
      <c r="B65" s="56" t="s">
        <v>340</v>
      </c>
      <c r="C65" s="57" t="s">
        <v>341</v>
      </c>
      <c r="D65" s="77">
        <v>182656831</v>
      </c>
      <c r="E65" s="78">
        <v>43417044</v>
      </c>
      <c r="F65" s="79">
        <f t="shared" si="17"/>
        <v>226073875</v>
      </c>
      <c r="G65" s="77">
        <v>181320696</v>
      </c>
      <c r="H65" s="78">
        <v>50329061</v>
      </c>
      <c r="I65" s="79">
        <f t="shared" si="18"/>
        <v>231649757</v>
      </c>
      <c r="J65" s="77">
        <v>84775043</v>
      </c>
      <c r="K65" s="78">
        <v>-61485547</v>
      </c>
      <c r="L65" s="78">
        <f t="shared" si="19"/>
        <v>23289496</v>
      </c>
      <c r="M65" s="95">
        <f t="shared" si="20"/>
        <v>0.10301719294190892</v>
      </c>
      <c r="N65" s="77">
        <v>44162257</v>
      </c>
      <c r="O65" s="78">
        <v>25762313</v>
      </c>
      <c r="P65" s="78">
        <f t="shared" si="21"/>
        <v>69924570</v>
      </c>
      <c r="Q65" s="95">
        <f t="shared" si="22"/>
        <v>0.30929964817916267</v>
      </c>
      <c r="R65" s="77">
        <v>39964053</v>
      </c>
      <c r="S65" s="78">
        <v>-55115710</v>
      </c>
      <c r="T65" s="78">
        <f t="shared" si="23"/>
        <v>-15151657</v>
      </c>
      <c r="U65" s="95">
        <f t="shared" si="24"/>
        <v>-6.5407610162094842E-2</v>
      </c>
      <c r="V65" s="77">
        <v>0</v>
      </c>
      <c r="W65" s="78">
        <v>0</v>
      </c>
      <c r="X65" s="78">
        <f t="shared" si="25"/>
        <v>0</v>
      </c>
      <c r="Y65" s="95">
        <f t="shared" si="26"/>
        <v>0</v>
      </c>
      <c r="Z65" s="77">
        <f t="shared" si="27"/>
        <v>168901353</v>
      </c>
      <c r="AA65" s="78">
        <f t="shared" si="28"/>
        <v>-90838944</v>
      </c>
      <c r="AB65" s="78">
        <f t="shared" si="29"/>
        <v>78062409</v>
      </c>
      <c r="AC65" s="95">
        <f t="shared" si="30"/>
        <v>0.33698463581811572</v>
      </c>
      <c r="AD65" s="77">
        <v>34097463</v>
      </c>
      <c r="AE65" s="78">
        <v>1347051</v>
      </c>
      <c r="AF65" s="78">
        <f t="shared" si="31"/>
        <v>35444514</v>
      </c>
      <c r="AG65" s="78">
        <v>196809983</v>
      </c>
      <c r="AH65" s="78">
        <v>220391149</v>
      </c>
      <c r="AI65" s="79">
        <v>190295511</v>
      </c>
      <c r="AJ65" s="114">
        <f t="shared" si="32"/>
        <v>0.86344443442236418</v>
      </c>
      <c r="AK65" s="115">
        <f t="shared" si="33"/>
        <v>-1.427475377430764</v>
      </c>
    </row>
    <row r="66" spans="1:37" ht="13" x14ac:dyDescent="0.3">
      <c r="A66" s="55" t="s">
        <v>116</v>
      </c>
      <c r="B66" s="56" t="s">
        <v>342</v>
      </c>
      <c r="C66" s="57" t="s">
        <v>343</v>
      </c>
      <c r="D66" s="77">
        <v>1632704657</v>
      </c>
      <c r="E66" s="78">
        <v>357452566</v>
      </c>
      <c r="F66" s="79">
        <f t="shared" si="17"/>
        <v>1990157223</v>
      </c>
      <c r="G66" s="77">
        <v>1632898807</v>
      </c>
      <c r="H66" s="78">
        <v>352986123</v>
      </c>
      <c r="I66" s="79">
        <f t="shared" si="18"/>
        <v>1985884930</v>
      </c>
      <c r="J66" s="77">
        <v>569442197</v>
      </c>
      <c r="K66" s="78">
        <v>47510708</v>
      </c>
      <c r="L66" s="78">
        <f t="shared" si="19"/>
        <v>616952905</v>
      </c>
      <c r="M66" s="95">
        <f t="shared" si="20"/>
        <v>0.31000209323663069</v>
      </c>
      <c r="N66" s="77">
        <v>433325626</v>
      </c>
      <c r="O66" s="78">
        <v>104825407</v>
      </c>
      <c r="P66" s="78">
        <f t="shared" si="21"/>
        <v>538151033</v>
      </c>
      <c r="Q66" s="95">
        <f t="shared" si="22"/>
        <v>0.27040629091041418</v>
      </c>
      <c r="R66" s="77">
        <v>412235623</v>
      </c>
      <c r="S66" s="78">
        <v>69194535</v>
      </c>
      <c r="T66" s="78">
        <f t="shared" si="23"/>
        <v>481430158</v>
      </c>
      <c r="U66" s="95">
        <f t="shared" si="24"/>
        <v>0.24242600904373648</v>
      </c>
      <c r="V66" s="77">
        <v>0</v>
      </c>
      <c r="W66" s="78">
        <v>0</v>
      </c>
      <c r="X66" s="78">
        <f t="shared" si="25"/>
        <v>0</v>
      </c>
      <c r="Y66" s="95">
        <f t="shared" si="26"/>
        <v>0</v>
      </c>
      <c r="Z66" s="77">
        <f t="shared" si="27"/>
        <v>1415003446</v>
      </c>
      <c r="AA66" s="78">
        <f t="shared" si="28"/>
        <v>221530650</v>
      </c>
      <c r="AB66" s="78">
        <f t="shared" si="29"/>
        <v>1636534096</v>
      </c>
      <c r="AC66" s="95">
        <f t="shared" si="30"/>
        <v>0.82408304291830237</v>
      </c>
      <c r="AD66" s="77">
        <v>407034192</v>
      </c>
      <c r="AE66" s="78">
        <v>96426444</v>
      </c>
      <c r="AF66" s="78">
        <f t="shared" si="31"/>
        <v>503460636</v>
      </c>
      <c r="AG66" s="78">
        <v>2082475110</v>
      </c>
      <c r="AH66" s="78">
        <v>2074031084</v>
      </c>
      <c r="AI66" s="79">
        <v>1710172647</v>
      </c>
      <c r="AJ66" s="114">
        <f t="shared" si="32"/>
        <v>0.82456461727745256</v>
      </c>
      <c r="AK66" s="115">
        <f t="shared" si="33"/>
        <v>-4.3758094326961428E-2</v>
      </c>
    </row>
    <row r="67" spans="1:37" ht="14" x14ac:dyDescent="0.3">
      <c r="A67" s="58" t="s">
        <v>0</v>
      </c>
      <c r="B67" s="59" t="s">
        <v>344</v>
      </c>
      <c r="C67" s="60" t="s">
        <v>0</v>
      </c>
      <c r="D67" s="80">
        <f>SUM(D62:D66)</f>
        <v>5532536364</v>
      </c>
      <c r="E67" s="81">
        <f>SUM(E62:E66)</f>
        <v>831067094</v>
      </c>
      <c r="F67" s="82">
        <f t="shared" si="17"/>
        <v>6363603458</v>
      </c>
      <c r="G67" s="80">
        <f>SUM(G62:G66)</f>
        <v>5536648858</v>
      </c>
      <c r="H67" s="81">
        <f>SUM(H62:H66)</f>
        <v>866854881</v>
      </c>
      <c r="I67" s="82">
        <f t="shared" si="18"/>
        <v>6403503739</v>
      </c>
      <c r="J67" s="80">
        <f>SUM(J62:J66)</f>
        <v>1570371438</v>
      </c>
      <c r="K67" s="81">
        <f>SUM(K62:K66)</f>
        <v>-19889454</v>
      </c>
      <c r="L67" s="81">
        <f t="shared" si="19"/>
        <v>1550481984</v>
      </c>
      <c r="M67" s="96">
        <f t="shared" si="20"/>
        <v>0.24364842879246545</v>
      </c>
      <c r="N67" s="80">
        <f>SUM(N62:N66)</f>
        <v>1442931030</v>
      </c>
      <c r="O67" s="81">
        <f>SUM(O62:O66)</f>
        <v>307817658</v>
      </c>
      <c r="P67" s="81">
        <f t="shared" si="21"/>
        <v>1750748688</v>
      </c>
      <c r="Q67" s="96">
        <f t="shared" si="22"/>
        <v>0.27511907358071586</v>
      </c>
      <c r="R67" s="80">
        <f>SUM(R62:R66)</f>
        <v>1394476989</v>
      </c>
      <c r="S67" s="81">
        <f>SUM(S62:S66)</f>
        <v>79250710</v>
      </c>
      <c r="T67" s="81">
        <f t="shared" si="23"/>
        <v>1473727699</v>
      </c>
      <c r="U67" s="96">
        <f t="shared" si="24"/>
        <v>0.23014395853700931</v>
      </c>
      <c r="V67" s="80">
        <f>SUM(V62:V66)</f>
        <v>0</v>
      </c>
      <c r="W67" s="81">
        <f>SUM(W62:W66)</f>
        <v>0</v>
      </c>
      <c r="X67" s="81">
        <f t="shared" si="25"/>
        <v>0</v>
      </c>
      <c r="Y67" s="96">
        <f t="shared" si="26"/>
        <v>0</v>
      </c>
      <c r="Z67" s="80">
        <f t="shared" si="27"/>
        <v>4407779457</v>
      </c>
      <c r="AA67" s="81">
        <f t="shared" si="28"/>
        <v>367178914</v>
      </c>
      <c r="AB67" s="81">
        <f t="shared" si="29"/>
        <v>4774958371</v>
      </c>
      <c r="AC67" s="96">
        <f t="shared" si="30"/>
        <v>0.74567901661687463</v>
      </c>
      <c r="AD67" s="80">
        <f>SUM(AD62:AD66)</f>
        <v>1250570118</v>
      </c>
      <c r="AE67" s="81">
        <f>SUM(AE62:AE66)</f>
        <v>725894215</v>
      </c>
      <c r="AF67" s="81">
        <f t="shared" si="31"/>
        <v>1976464333</v>
      </c>
      <c r="AG67" s="81">
        <f>SUM(AG62:AG66)</f>
        <v>6202064765</v>
      </c>
      <c r="AH67" s="81">
        <f>SUM(AH62:AH66)</f>
        <v>6613773438</v>
      </c>
      <c r="AI67" s="82">
        <f>SUM(AI62:AI66)</f>
        <v>5015165704</v>
      </c>
      <c r="AJ67" s="116">
        <f t="shared" si="32"/>
        <v>0.75829112548442279</v>
      </c>
      <c r="AK67" s="117">
        <f t="shared" si="33"/>
        <v>-0.25436160198090452</v>
      </c>
    </row>
    <row r="68" spans="1:37" ht="13" x14ac:dyDescent="0.3">
      <c r="A68" s="55" t="s">
        <v>101</v>
      </c>
      <c r="B68" s="56" t="s">
        <v>345</v>
      </c>
      <c r="C68" s="57" t="s">
        <v>346</v>
      </c>
      <c r="D68" s="77">
        <v>547910590</v>
      </c>
      <c r="E68" s="78">
        <v>81216430</v>
      </c>
      <c r="F68" s="79">
        <f t="shared" si="17"/>
        <v>629127020</v>
      </c>
      <c r="G68" s="77">
        <v>546540262</v>
      </c>
      <c r="H68" s="78">
        <v>81988626</v>
      </c>
      <c r="I68" s="79">
        <f t="shared" si="18"/>
        <v>628528888</v>
      </c>
      <c r="J68" s="77">
        <v>164027476</v>
      </c>
      <c r="K68" s="78">
        <v>8522861</v>
      </c>
      <c r="L68" s="78">
        <f t="shared" si="19"/>
        <v>172550337</v>
      </c>
      <c r="M68" s="95">
        <f t="shared" si="20"/>
        <v>0.27426947423113379</v>
      </c>
      <c r="N68" s="77">
        <v>134606588</v>
      </c>
      <c r="O68" s="78">
        <v>21165164</v>
      </c>
      <c r="P68" s="78">
        <f t="shared" si="21"/>
        <v>155771752</v>
      </c>
      <c r="Q68" s="95">
        <f t="shared" si="22"/>
        <v>0.24759984398699009</v>
      </c>
      <c r="R68" s="77">
        <v>100371283</v>
      </c>
      <c r="S68" s="78">
        <v>17486345</v>
      </c>
      <c r="T68" s="78">
        <f t="shared" si="23"/>
        <v>117857628</v>
      </c>
      <c r="U68" s="95">
        <f t="shared" si="24"/>
        <v>0.18751346238838271</v>
      </c>
      <c r="V68" s="77">
        <v>0</v>
      </c>
      <c r="W68" s="78">
        <v>0</v>
      </c>
      <c r="X68" s="78">
        <f t="shared" si="25"/>
        <v>0</v>
      </c>
      <c r="Y68" s="95">
        <f t="shared" si="26"/>
        <v>0</v>
      </c>
      <c r="Z68" s="77">
        <f t="shared" si="27"/>
        <v>399005347</v>
      </c>
      <c r="AA68" s="78">
        <f t="shared" si="28"/>
        <v>47174370</v>
      </c>
      <c r="AB68" s="78">
        <f t="shared" si="29"/>
        <v>446179717</v>
      </c>
      <c r="AC68" s="95">
        <f t="shared" si="30"/>
        <v>0.70987941130241261</v>
      </c>
      <c r="AD68" s="77">
        <v>108143131</v>
      </c>
      <c r="AE68" s="78">
        <v>9279867</v>
      </c>
      <c r="AF68" s="78">
        <f t="shared" si="31"/>
        <v>117422998</v>
      </c>
      <c r="AG68" s="78">
        <v>608908248</v>
      </c>
      <c r="AH68" s="78">
        <v>643140755</v>
      </c>
      <c r="AI68" s="79">
        <v>474062413</v>
      </c>
      <c r="AJ68" s="114">
        <f t="shared" si="32"/>
        <v>0.73710522823265956</v>
      </c>
      <c r="AK68" s="115">
        <f t="shared" si="33"/>
        <v>3.7014043875800429E-3</v>
      </c>
    </row>
    <row r="69" spans="1:37" ht="13" x14ac:dyDescent="0.3">
      <c r="A69" s="55" t="s">
        <v>101</v>
      </c>
      <c r="B69" s="56" t="s">
        <v>347</v>
      </c>
      <c r="C69" s="57" t="s">
        <v>348</v>
      </c>
      <c r="D69" s="77">
        <v>244546675</v>
      </c>
      <c r="E69" s="78">
        <v>71203362</v>
      </c>
      <c r="F69" s="79">
        <f t="shared" si="17"/>
        <v>315750037</v>
      </c>
      <c r="G69" s="77">
        <v>242012351</v>
      </c>
      <c r="H69" s="78">
        <v>67271100</v>
      </c>
      <c r="I69" s="79">
        <f t="shared" si="18"/>
        <v>309283451</v>
      </c>
      <c r="J69" s="77">
        <v>88726376</v>
      </c>
      <c r="K69" s="78">
        <v>13361168</v>
      </c>
      <c r="L69" s="78">
        <f t="shared" si="19"/>
        <v>102087544</v>
      </c>
      <c r="M69" s="95">
        <f t="shared" si="20"/>
        <v>0.32331759948455685</v>
      </c>
      <c r="N69" s="77">
        <v>68428292</v>
      </c>
      <c r="O69" s="78">
        <v>16561113</v>
      </c>
      <c r="P69" s="78">
        <f t="shared" si="21"/>
        <v>84989405</v>
      </c>
      <c r="Q69" s="95">
        <f t="shared" si="22"/>
        <v>0.26916673013723191</v>
      </c>
      <c r="R69" s="77">
        <v>58356592</v>
      </c>
      <c r="S69" s="78">
        <v>12174378</v>
      </c>
      <c r="T69" s="78">
        <f t="shared" si="23"/>
        <v>70530970</v>
      </c>
      <c r="U69" s="95">
        <f t="shared" si="24"/>
        <v>0.22804637549132883</v>
      </c>
      <c r="V69" s="77">
        <v>0</v>
      </c>
      <c r="W69" s="78">
        <v>0</v>
      </c>
      <c r="X69" s="78">
        <f t="shared" si="25"/>
        <v>0</v>
      </c>
      <c r="Y69" s="95">
        <f t="shared" si="26"/>
        <v>0</v>
      </c>
      <c r="Z69" s="77">
        <f t="shared" si="27"/>
        <v>215511260</v>
      </c>
      <c r="AA69" s="78">
        <f t="shared" si="28"/>
        <v>42096659</v>
      </c>
      <c r="AB69" s="78">
        <f t="shared" si="29"/>
        <v>257607919</v>
      </c>
      <c r="AC69" s="95">
        <f t="shared" si="30"/>
        <v>0.8329185353017805</v>
      </c>
      <c r="AD69" s="77">
        <v>60442888</v>
      </c>
      <c r="AE69" s="78">
        <v>8604199</v>
      </c>
      <c r="AF69" s="78">
        <f t="shared" si="31"/>
        <v>69047087</v>
      </c>
      <c r="AG69" s="78">
        <v>314411218</v>
      </c>
      <c r="AH69" s="78">
        <v>318332536</v>
      </c>
      <c r="AI69" s="79">
        <v>270211723</v>
      </c>
      <c r="AJ69" s="114">
        <f t="shared" si="32"/>
        <v>0.8488347637829895</v>
      </c>
      <c r="AK69" s="115">
        <f t="shared" si="33"/>
        <v>2.1490884908728969E-2</v>
      </c>
    </row>
    <row r="70" spans="1:37" ht="13" x14ac:dyDescent="0.3">
      <c r="A70" s="55" t="s">
        <v>101</v>
      </c>
      <c r="B70" s="56" t="s">
        <v>349</v>
      </c>
      <c r="C70" s="57" t="s">
        <v>350</v>
      </c>
      <c r="D70" s="77">
        <v>308738816</v>
      </c>
      <c r="E70" s="78">
        <v>99915220</v>
      </c>
      <c r="F70" s="79">
        <f t="shared" si="17"/>
        <v>408654036</v>
      </c>
      <c r="G70" s="77">
        <v>311192187</v>
      </c>
      <c r="H70" s="78">
        <v>97408484</v>
      </c>
      <c r="I70" s="79">
        <f t="shared" si="18"/>
        <v>408600671</v>
      </c>
      <c r="J70" s="77">
        <v>122201254</v>
      </c>
      <c r="K70" s="78">
        <v>24439414</v>
      </c>
      <c r="L70" s="78">
        <f t="shared" si="19"/>
        <v>146640668</v>
      </c>
      <c r="M70" s="95">
        <f t="shared" si="20"/>
        <v>0.35883817381409638</v>
      </c>
      <c r="N70" s="77">
        <v>98902434</v>
      </c>
      <c r="O70" s="78">
        <v>22264612</v>
      </c>
      <c r="P70" s="78">
        <f t="shared" si="21"/>
        <v>121167046</v>
      </c>
      <c r="Q70" s="95">
        <f t="shared" si="22"/>
        <v>0.29650275129058068</v>
      </c>
      <c r="R70" s="77">
        <v>75946487</v>
      </c>
      <c r="S70" s="78">
        <v>15692197</v>
      </c>
      <c r="T70" s="78">
        <f t="shared" si="23"/>
        <v>91638684</v>
      </c>
      <c r="U70" s="95">
        <f t="shared" si="24"/>
        <v>0.22427443346024264</v>
      </c>
      <c r="V70" s="77">
        <v>0</v>
      </c>
      <c r="W70" s="78">
        <v>0</v>
      </c>
      <c r="X70" s="78">
        <f t="shared" si="25"/>
        <v>0</v>
      </c>
      <c r="Y70" s="95">
        <f t="shared" si="26"/>
        <v>0</v>
      </c>
      <c r="Z70" s="77">
        <f t="shared" si="27"/>
        <v>297050175</v>
      </c>
      <c r="AA70" s="78">
        <f t="shared" si="28"/>
        <v>62396223</v>
      </c>
      <c r="AB70" s="78">
        <f t="shared" si="29"/>
        <v>359446398</v>
      </c>
      <c r="AC70" s="95">
        <f t="shared" si="30"/>
        <v>0.8797009489003017</v>
      </c>
      <c r="AD70" s="77">
        <v>73633240</v>
      </c>
      <c r="AE70" s="78">
        <v>29868602</v>
      </c>
      <c r="AF70" s="78">
        <f t="shared" si="31"/>
        <v>103501842</v>
      </c>
      <c r="AG70" s="78">
        <v>390259575</v>
      </c>
      <c r="AH70" s="78">
        <v>427309512</v>
      </c>
      <c r="AI70" s="79">
        <v>375557162</v>
      </c>
      <c r="AJ70" s="114">
        <f t="shared" si="32"/>
        <v>0.87888790549553697</v>
      </c>
      <c r="AK70" s="115">
        <f t="shared" si="33"/>
        <v>-0.11461784419257004</v>
      </c>
    </row>
    <row r="71" spans="1:37" ht="13" x14ac:dyDescent="0.3">
      <c r="A71" s="55" t="s">
        <v>101</v>
      </c>
      <c r="B71" s="56" t="s">
        <v>351</v>
      </c>
      <c r="C71" s="57" t="s">
        <v>352</v>
      </c>
      <c r="D71" s="77">
        <v>262516529</v>
      </c>
      <c r="E71" s="78">
        <v>62832633</v>
      </c>
      <c r="F71" s="79">
        <f t="shared" si="17"/>
        <v>325349162</v>
      </c>
      <c r="G71" s="77">
        <v>262058096</v>
      </c>
      <c r="H71" s="78">
        <v>64191722</v>
      </c>
      <c r="I71" s="79">
        <f t="shared" si="18"/>
        <v>326249818</v>
      </c>
      <c r="J71" s="77">
        <v>91146804</v>
      </c>
      <c r="K71" s="78">
        <v>5653600</v>
      </c>
      <c r="L71" s="78">
        <f t="shared" si="19"/>
        <v>96800404</v>
      </c>
      <c r="M71" s="95">
        <f t="shared" si="20"/>
        <v>0.29752774958738021</v>
      </c>
      <c r="N71" s="77">
        <v>22792833</v>
      </c>
      <c r="O71" s="78">
        <v>17206812</v>
      </c>
      <c r="P71" s="78">
        <f t="shared" si="21"/>
        <v>39999645</v>
      </c>
      <c r="Q71" s="95">
        <f t="shared" si="22"/>
        <v>0.12294374681684289</v>
      </c>
      <c r="R71" s="77">
        <v>122039518</v>
      </c>
      <c r="S71" s="78">
        <v>9540724</v>
      </c>
      <c r="T71" s="78">
        <f t="shared" si="23"/>
        <v>131580242</v>
      </c>
      <c r="U71" s="95">
        <f t="shared" si="24"/>
        <v>0.4033113115790305</v>
      </c>
      <c r="V71" s="77">
        <v>0</v>
      </c>
      <c r="W71" s="78">
        <v>0</v>
      </c>
      <c r="X71" s="78">
        <f t="shared" si="25"/>
        <v>0</v>
      </c>
      <c r="Y71" s="95">
        <f t="shared" si="26"/>
        <v>0</v>
      </c>
      <c r="Z71" s="77">
        <f t="shared" si="27"/>
        <v>235979155</v>
      </c>
      <c r="AA71" s="78">
        <f t="shared" si="28"/>
        <v>32401136</v>
      </c>
      <c r="AB71" s="78">
        <f t="shared" si="29"/>
        <v>268380291</v>
      </c>
      <c r="AC71" s="95">
        <f t="shared" si="30"/>
        <v>0.8226220405125253</v>
      </c>
      <c r="AD71" s="77">
        <v>63210862</v>
      </c>
      <c r="AE71" s="78">
        <v>21391764</v>
      </c>
      <c r="AF71" s="78">
        <f t="shared" si="31"/>
        <v>84602626</v>
      </c>
      <c r="AG71" s="78">
        <v>350473901</v>
      </c>
      <c r="AH71" s="78">
        <v>348348967</v>
      </c>
      <c r="AI71" s="79">
        <v>289863886</v>
      </c>
      <c r="AJ71" s="114">
        <f t="shared" si="32"/>
        <v>0.83210778116072326</v>
      </c>
      <c r="AK71" s="115">
        <f t="shared" si="33"/>
        <v>0.55527373346543651</v>
      </c>
    </row>
    <row r="72" spans="1:37" ht="13" x14ac:dyDescent="0.3">
      <c r="A72" s="55" t="s">
        <v>116</v>
      </c>
      <c r="B72" s="56" t="s">
        <v>353</v>
      </c>
      <c r="C72" s="57" t="s">
        <v>354</v>
      </c>
      <c r="D72" s="77">
        <v>723814646</v>
      </c>
      <c r="E72" s="78">
        <v>297243372</v>
      </c>
      <c r="F72" s="79">
        <f t="shared" si="17"/>
        <v>1021058018</v>
      </c>
      <c r="G72" s="77">
        <v>723562194</v>
      </c>
      <c r="H72" s="78">
        <v>330033712</v>
      </c>
      <c r="I72" s="79">
        <f t="shared" si="18"/>
        <v>1053595906</v>
      </c>
      <c r="J72" s="77">
        <v>259702337</v>
      </c>
      <c r="K72" s="78">
        <v>55085722</v>
      </c>
      <c r="L72" s="78">
        <f t="shared" si="19"/>
        <v>314788059</v>
      </c>
      <c r="M72" s="95">
        <f t="shared" si="20"/>
        <v>0.3082959571842861</v>
      </c>
      <c r="N72" s="77">
        <v>217816164</v>
      </c>
      <c r="O72" s="78">
        <v>98264147</v>
      </c>
      <c r="P72" s="78">
        <f t="shared" si="21"/>
        <v>316080311</v>
      </c>
      <c r="Q72" s="95">
        <f t="shared" si="22"/>
        <v>0.30956155813665037</v>
      </c>
      <c r="R72" s="77">
        <v>163424600</v>
      </c>
      <c r="S72" s="78">
        <v>47189641</v>
      </c>
      <c r="T72" s="78">
        <f t="shared" si="23"/>
        <v>210614241</v>
      </c>
      <c r="U72" s="95">
        <f t="shared" si="24"/>
        <v>0.19990039805640628</v>
      </c>
      <c r="V72" s="77">
        <v>0</v>
      </c>
      <c r="W72" s="78">
        <v>0</v>
      </c>
      <c r="X72" s="78">
        <f t="shared" si="25"/>
        <v>0</v>
      </c>
      <c r="Y72" s="95">
        <f t="shared" si="26"/>
        <v>0</v>
      </c>
      <c r="Z72" s="77">
        <f t="shared" si="27"/>
        <v>640943101</v>
      </c>
      <c r="AA72" s="78">
        <f t="shared" si="28"/>
        <v>200539510</v>
      </c>
      <c r="AB72" s="78">
        <f t="shared" si="29"/>
        <v>841482611</v>
      </c>
      <c r="AC72" s="95">
        <f t="shared" si="30"/>
        <v>0.79867680408393693</v>
      </c>
      <c r="AD72" s="77">
        <v>163211896</v>
      </c>
      <c r="AE72" s="78">
        <v>47241672</v>
      </c>
      <c r="AF72" s="78">
        <f t="shared" si="31"/>
        <v>210453568</v>
      </c>
      <c r="AG72" s="78">
        <v>961286378</v>
      </c>
      <c r="AH72" s="78">
        <v>1035335714</v>
      </c>
      <c r="AI72" s="79">
        <v>796893269</v>
      </c>
      <c r="AJ72" s="114">
        <f t="shared" si="32"/>
        <v>0.76969552795703133</v>
      </c>
      <c r="AK72" s="115">
        <f t="shared" si="33"/>
        <v>7.6346056532528017E-4</v>
      </c>
    </row>
    <row r="73" spans="1:37" ht="14" x14ac:dyDescent="0.3">
      <c r="A73" s="58" t="s">
        <v>0</v>
      </c>
      <c r="B73" s="59" t="s">
        <v>355</v>
      </c>
      <c r="C73" s="60" t="s">
        <v>0</v>
      </c>
      <c r="D73" s="80">
        <f>SUM(D68:D72)</f>
        <v>2087527256</v>
      </c>
      <c r="E73" s="81">
        <f>SUM(E68:E72)</f>
        <v>612411017</v>
      </c>
      <c r="F73" s="82">
        <f t="shared" si="17"/>
        <v>2699938273</v>
      </c>
      <c r="G73" s="80">
        <f>SUM(G68:G72)</f>
        <v>2085365090</v>
      </c>
      <c r="H73" s="81">
        <f>SUM(H68:H72)</f>
        <v>640893644</v>
      </c>
      <c r="I73" s="82">
        <f t="shared" si="18"/>
        <v>2726258734</v>
      </c>
      <c r="J73" s="80">
        <f>SUM(J68:J72)</f>
        <v>725804247</v>
      </c>
      <c r="K73" s="81">
        <f>SUM(K68:K72)</f>
        <v>107062765</v>
      </c>
      <c r="L73" s="81">
        <f t="shared" si="19"/>
        <v>832867012</v>
      </c>
      <c r="M73" s="96">
        <f t="shared" si="20"/>
        <v>0.30847631604354092</v>
      </c>
      <c r="N73" s="80">
        <f>SUM(N68:N72)</f>
        <v>542546311</v>
      </c>
      <c r="O73" s="81">
        <f>SUM(O68:O72)</f>
        <v>175461848</v>
      </c>
      <c r="P73" s="81">
        <f t="shared" si="21"/>
        <v>718008159</v>
      </c>
      <c r="Q73" s="96">
        <f t="shared" si="22"/>
        <v>0.26593502754497972</v>
      </c>
      <c r="R73" s="80">
        <f>SUM(R68:R72)</f>
        <v>520138480</v>
      </c>
      <c r="S73" s="81">
        <f>SUM(S68:S72)</f>
        <v>102083285</v>
      </c>
      <c r="T73" s="81">
        <f t="shared" si="23"/>
        <v>622221765</v>
      </c>
      <c r="U73" s="96">
        <f t="shared" si="24"/>
        <v>0.22823283690578725</v>
      </c>
      <c r="V73" s="80">
        <f>SUM(V68:V72)</f>
        <v>0</v>
      </c>
      <c r="W73" s="81">
        <f>SUM(W68:W72)</f>
        <v>0</v>
      </c>
      <c r="X73" s="81">
        <f t="shared" si="25"/>
        <v>0</v>
      </c>
      <c r="Y73" s="96">
        <f t="shared" si="26"/>
        <v>0</v>
      </c>
      <c r="Z73" s="80">
        <f t="shared" si="27"/>
        <v>1788489038</v>
      </c>
      <c r="AA73" s="81">
        <f t="shared" si="28"/>
        <v>384607898</v>
      </c>
      <c r="AB73" s="81">
        <f t="shared" si="29"/>
        <v>2173096936</v>
      </c>
      <c r="AC73" s="96">
        <f t="shared" si="30"/>
        <v>0.79709856914849964</v>
      </c>
      <c r="AD73" s="80">
        <f>SUM(AD68:AD72)</f>
        <v>468642017</v>
      </c>
      <c r="AE73" s="81">
        <f>SUM(AE68:AE72)</f>
        <v>116386104</v>
      </c>
      <c r="AF73" s="81">
        <f t="shared" si="31"/>
        <v>585028121</v>
      </c>
      <c r="AG73" s="81">
        <f>SUM(AG68:AG72)</f>
        <v>2625339320</v>
      </c>
      <c r="AH73" s="81">
        <f>SUM(AH68:AH72)</f>
        <v>2772467484</v>
      </c>
      <c r="AI73" s="82">
        <f>SUM(AI68:AI72)</f>
        <v>2206588453</v>
      </c>
      <c r="AJ73" s="116">
        <f t="shared" si="32"/>
        <v>0.79589335699491293</v>
      </c>
      <c r="AK73" s="117">
        <f t="shared" si="33"/>
        <v>6.3575822537255355E-2</v>
      </c>
    </row>
    <row r="74" spans="1:37" ht="14" x14ac:dyDescent="0.3">
      <c r="A74" s="61" t="s">
        <v>0</v>
      </c>
      <c r="B74" s="62" t="s">
        <v>356</v>
      </c>
      <c r="C74" s="63" t="s">
        <v>0</v>
      </c>
      <c r="D74" s="83">
        <f>SUM(D9,D11:D15,D17:D24,D26:D29,D31:D35,D37:D40,D42:D47,D49:D53,D55:D60,D62:D66,D68:D72)</f>
        <v>107159565769</v>
      </c>
      <c r="E74" s="84">
        <f>SUM(E9,E11:E15,E17:E24,E26:E29,E31:E35,E37:E40,E42:E47,E49:E53,E55:E60,E62:E66,E68:E72)</f>
        <v>14446750543</v>
      </c>
      <c r="F74" s="85">
        <f t="shared" si="17"/>
        <v>121606316312</v>
      </c>
      <c r="G74" s="83">
        <f>SUM(G9,G11:G15,G17:G24,G26:G29,G31:G35,G37:G40,G42:G47,G49:G53,G55:G60,G62:G66,G68:G72)</f>
        <v>109189836833</v>
      </c>
      <c r="H74" s="84">
        <f>SUM(H9,H11:H15,H17:H24,H26:H29,H31:H35,H37:H40,H42:H47,H49:H53,H55:H60,H62:H66,H68:H72)</f>
        <v>15537143742</v>
      </c>
      <c r="I74" s="85">
        <f t="shared" si="18"/>
        <v>124726980575</v>
      </c>
      <c r="J74" s="83">
        <f>SUM(J9,J11:J15,J17:J24,J26:J29,J31:J35,J37:J40,J42:J47,J49:J53,J55:J60,J62:J66,J68:J72)</f>
        <v>30944447945</v>
      </c>
      <c r="K74" s="84">
        <f>SUM(K9,K11:K15,K17:K24,K26:K29,K31:K35,K37:K40,K42:K47,K49:K53,K55:K60,K62:K66,K68:K72)</f>
        <v>-1707275399</v>
      </c>
      <c r="L74" s="84">
        <f t="shared" si="19"/>
        <v>29237172546</v>
      </c>
      <c r="M74" s="97">
        <f t="shared" si="20"/>
        <v>0.24042478575691303</v>
      </c>
      <c r="N74" s="83">
        <f>SUM(N9,N11:N15,N17:N24,N26:N29,N31:N35,N37:N40,N42:N47,N49:N53,N55:N60,N62:N66,N68:N72)</f>
        <v>28413592523</v>
      </c>
      <c r="O74" s="84">
        <f>SUM(O9,O11:O15,O17:O24,O26:O29,O31:O35,O37:O40,O42:O47,O49:O53,O55:O60,O62:O66,O68:O72)</f>
        <v>6409404541</v>
      </c>
      <c r="P74" s="84">
        <f t="shared" si="21"/>
        <v>34822997064</v>
      </c>
      <c r="Q74" s="97">
        <f t="shared" si="22"/>
        <v>0.2863584566993721</v>
      </c>
      <c r="R74" s="83">
        <f>SUM(R9,R11:R15,R17:R24,R26:R29,R31:R35,R37:R40,R42:R47,R49:R53,R55:R60,R62:R66,R68:R72)</f>
        <v>26584592690</v>
      </c>
      <c r="S74" s="84">
        <f>SUM(S9,S11:S15,S17:S24,S26:S29,S31:S35,S37:S40,S42:S47,S49:S53,S55:S60,S62:S66,S68:S72)</f>
        <v>2544544192</v>
      </c>
      <c r="T74" s="84">
        <f t="shared" si="23"/>
        <v>29129136882</v>
      </c>
      <c r="U74" s="97">
        <f t="shared" si="24"/>
        <v>0.23354318967486157</v>
      </c>
      <c r="V74" s="83">
        <f>SUM(V9,V11:V15,V17:V24,V26:V29,V31:V35,V37:V40,V42:V47,V49:V53,V55:V60,V62:V66,V68:V72)</f>
        <v>0</v>
      </c>
      <c r="W74" s="84">
        <f>SUM(W9,W11:W15,W17:W24,W26:W29,W31:W35,W37:W40,W42:W47,W49:W53,W55:W60,W62:W66,W68:W72)</f>
        <v>0</v>
      </c>
      <c r="X74" s="84">
        <f t="shared" si="25"/>
        <v>0</v>
      </c>
      <c r="Y74" s="97">
        <f t="shared" si="26"/>
        <v>0</v>
      </c>
      <c r="Z74" s="83">
        <f t="shared" si="27"/>
        <v>85942633158</v>
      </c>
      <c r="AA74" s="84">
        <f t="shared" si="28"/>
        <v>7246673334</v>
      </c>
      <c r="AB74" s="84">
        <f t="shared" si="29"/>
        <v>93189306492</v>
      </c>
      <c r="AC74" s="97">
        <f t="shared" si="30"/>
        <v>0.74714633563957744</v>
      </c>
      <c r="AD74" s="83">
        <f>SUM(AD9,AD11:AD15,AD17:AD24,AD26:AD29,AD31:AD35,AD37:AD40,AD42:AD47,AD49:AD53,AD55:AD60,AD62:AD66,AD68:AD72)</f>
        <v>24732183647</v>
      </c>
      <c r="AE74" s="84">
        <f>SUM(AE9,AE11:AE15,AE17:AE24,AE26:AE29,AE31:AE35,AE37:AE40,AE42:AE47,AE49:AE53,AE55:AE60,AE62:AE66,AE68:AE72)</f>
        <v>2697521844</v>
      </c>
      <c r="AF74" s="84">
        <f t="shared" si="31"/>
        <v>27429705491</v>
      </c>
      <c r="AG74" s="84">
        <f>SUM(AG9,AG11:AG15,AG17:AG24,AG26:AG29,AG31:AG35,AG37:AG40,AG42:AG47,AG49:AG53,AG55:AG60,AG62:AG66,AG68:AG72)</f>
        <v>115072305830</v>
      </c>
      <c r="AH74" s="84">
        <f>SUM(AH9,AH11:AH15,AH17:AH24,AH26:AH29,AH31:AH35,AH37:AH40,AH42:AH47,AH49:AH53,AH55:AH60,AH62:AH66,AH68:AH72)</f>
        <v>116502723090</v>
      </c>
      <c r="AI74" s="85">
        <f>SUM(AI9,AI11:AI15,AI17:AI24,AI26:AI29,AI31:AI35,AI37:AI40,AI42:AI47,AI49:AI53,AI55:AI60,AI62:AI66,AI68:AI72)</f>
        <v>87866321013</v>
      </c>
      <c r="AJ74" s="118">
        <f t="shared" si="32"/>
        <v>0.75419971896383942</v>
      </c>
      <c r="AK74" s="119">
        <f t="shared" si="33"/>
        <v>6.1955874501007813E-2</v>
      </c>
    </row>
    <row r="75" spans="1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1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1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1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1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1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75" max="3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32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357</v>
      </c>
      <c r="C9" s="57" t="s">
        <v>358</v>
      </c>
      <c r="D9" s="77">
        <v>601771158</v>
      </c>
      <c r="E9" s="78">
        <v>136280699</v>
      </c>
      <c r="F9" s="79">
        <f>$D9       +$E9</f>
        <v>738051857</v>
      </c>
      <c r="G9" s="77">
        <v>597418421</v>
      </c>
      <c r="H9" s="78">
        <v>142392637</v>
      </c>
      <c r="I9" s="79">
        <f>$G9       +$H9</f>
        <v>739811058</v>
      </c>
      <c r="J9" s="77">
        <v>222193271</v>
      </c>
      <c r="K9" s="78">
        <v>33050932</v>
      </c>
      <c r="L9" s="78">
        <f>$J9       +$K9</f>
        <v>255244203</v>
      </c>
      <c r="M9" s="95">
        <f>IF(($F9       =0),0,($L9       /$F9       ))</f>
        <v>0.34583505288843142</v>
      </c>
      <c r="N9" s="77">
        <v>188149398</v>
      </c>
      <c r="O9" s="78">
        <v>823855149</v>
      </c>
      <c r="P9" s="78">
        <f>$N9       +$O9</f>
        <v>1012004547</v>
      </c>
      <c r="Q9" s="95">
        <f>IF(($F9       =0),0,($P9       /$F9       ))</f>
        <v>1.3711835251164473</v>
      </c>
      <c r="R9" s="77">
        <v>156222707</v>
      </c>
      <c r="S9" s="78">
        <v>22579222</v>
      </c>
      <c r="T9" s="78">
        <f>$R9       +$S9</f>
        <v>178801929</v>
      </c>
      <c r="U9" s="95">
        <f>IF(($I9       =0),0,($T9       /$I9       ))</f>
        <v>0.24168593733023114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566565376</v>
      </c>
      <c r="AA9" s="78">
        <f>$K9       +$O9       +$S9</f>
        <v>879485303</v>
      </c>
      <c r="AB9" s="78">
        <f>$Z9       +$AA9</f>
        <v>1446050679</v>
      </c>
      <c r="AC9" s="95">
        <f>IF(($I9       =0),0,($AB9       /$I9       ))</f>
        <v>1.9546216069130451</v>
      </c>
      <c r="AD9" s="77">
        <v>185571996</v>
      </c>
      <c r="AE9" s="78">
        <v>18893300</v>
      </c>
      <c r="AF9" s="78">
        <f>$AD9       +$AE9</f>
        <v>204465296</v>
      </c>
      <c r="AG9" s="78">
        <v>757445774</v>
      </c>
      <c r="AH9" s="78">
        <v>744537722</v>
      </c>
      <c r="AI9" s="79">
        <v>679960587</v>
      </c>
      <c r="AJ9" s="114">
        <f>IF(($AH9       =0),0,($AI9       /$AH9       ))</f>
        <v>0.91326546245832796</v>
      </c>
      <c r="AK9" s="115">
        <f>IF(($AF9       =0),0,(($T9       /$AF9       )-1))</f>
        <v>-0.12551453719559336</v>
      </c>
    </row>
    <row r="10" spans="1:37" ht="13" x14ac:dyDescent="0.3">
      <c r="A10" s="55" t="s">
        <v>101</v>
      </c>
      <c r="B10" s="56" t="s">
        <v>359</v>
      </c>
      <c r="C10" s="57" t="s">
        <v>360</v>
      </c>
      <c r="D10" s="77">
        <v>526524708</v>
      </c>
      <c r="E10" s="78">
        <v>105895752</v>
      </c>
      <c r="F10" s="79">
        <f t="shared" ref="F10:F41" si="0">$D10      +$E10</f>
        <v>632420460</v>
      </c>
      <c r="G10" s="77">
        <v>547713488</v>
      </c>
      <c r="H10" s="78">
        <v>140027257</v>
      </c>
      <c r="I10" s="79">
        <f t="shared" ref="I10:I41" si="1">$G10      +$H10</f>
        <v>687740745</v>
      </c>
      <c r="J10" s="77">
        <v>198601520</v>
      </c>
      <c r="K10" s="78">
        <v>25591654</v>
      </c>
      <c r="L10" s="78">
        <f t="shared" ref="L10:L41" si="2">$J10      +$K10</f>
        <v>224193174</v>
      </c>
      <c r="M10" s="95">
        <f t="shared" ref="M10:M41" si="3">IF(($F10      =0),0,($L10      /$F10      ))</f>
        <v>0.35450019121772247</v>
      </c>
      <c r="N10" s="77">
        <v>160005735</v>
      </c>
      <c r="O10" s="78">
        <v>42805604</v>
      </c>
      <c r="P10" s="78">
        <f t="shared" ref="P10:P41" si="4">$N10      +$O10</f>
        <v>202811339</v>
      </c>
      <c r="Q10" s="95">
        <f t="shared" ref="Q10:Q41" si="5">IF(($F10      =0),0,($P10      /$F10      ))</f>
        <v>0.32069066677570807</v>
      </c>
      <c r="R10" s="77">
        <v>129903442</v>
      </c>
      <c r="S10" s="78">
        <v>19859747</v>
      </c>
      <c r="T10" s="78">
        <f t="shared" ref="T10:T41" si="6">$R10      +$S10</f>
        <v>149763189</v>
      </c>
      <c r="U10" s="95">
        <f t="shared" ref="U10:U41" si="7">IF(($I10      =0),0,($T10      /$I10      ))</f>
        <v>0.21776111141997265</v>
      </c>
      <c r="V10" s="77">
        <v>0</v>
      </c>
      <c r="W10" s="78">
        <v>0</v>
      </c>
      <c r="X10" s="78">
        <f t="shared" ref="X10:X41" si="8">$V10      +$W10</f>
        <v>0</v>
      </c>
      <c r="Y10" s="95">
        <f t="shared" ref="Y10:Y41" si="9">IF(($I10      =0),0,($X10      /$I10      ))</f>
        <v>0</v>
      </c>
      <c r="Z10" s="77">
        <f t="shared" ref="Z10:Z41" si="10">$J10      +$N10      +$R10</f>
        <v>488510697</v>
      </c>
      <c r="AA10" s="78">
        <f t="shared" ref="AA10:AA41" si="11">$K10      +$O10      +$S10</f>
        <v>88257005</v>
      </c>
      <c r="AB10" s="78">
        <f t="shared" ref="AB10:AB41" si="12">$Z10      +$AA10</f>
        <v>576767702</v>
      </c>
      <c r="AC10" s="95">
        <f t="shared" ref="AC10:AC41" si="13">IF(($I10      =0),0,($AB10      /$I10      ))</f>
        <v>0.83864116848275438</v>
      </c>
      <c r="AD10" s="77">
        <v>117761789</v>
      </c>
      <c r="AE10" s="78">
        <v>19354737</v>
      </c>
      <c r="AF10" s="78">
        <f t="shared" ref="AF10:AF41" si="14">$AD10      +$AE10</f>
        <v>137116526</v>
      </c>
      <c r="AG10" s="78">
        <v>645576072</v>
      </c>
      <c r="AH10" s="78">
        <v>663679426</v>
      </c>
      <c r="AI10" s="79">
        <v>561416533</v>
      </c>
      <c r="AJ10" s="114">
        <f t="shared" ref="AJ10:AJ41" si="15">IF(($AH10      =0),0,($AI10      /$AH10      ))</f>
        <v>0.84591522805469643</v>
      </c>
      <c r="AK10" s="115">
        <f t="shared" ref="AK10:AK41" si="16">IF(($AF10      =0),0,(($T10      /$AF10      )-1))</f>
        <v>9.223295957775357E-2</v>
      </c>
    </row>
    <row r="11" spans="1:37" ht="13" x14ac:dyDescent="0.3">
      <c r="A11" s="55" t="s">
        <v>101</v>
      </c>
      <c r="B11" s="56" t="s">
        <v>361</v>
      </c>
      <c r="C11" s="57" t="s">
        <v>362</v>
      </c>
      <c r="D11" s="77">
        <v>2078167956</v>
      </c>
      <c r="E11" s="78">
        <v>272642599</v>
      </c>
      <c r="F11" s="79">
        <f t="shared" si="0"/>
        <v>2350810555</v>
      </c>
      <c r="G11" s="77">
        <v>2112049377</v>
      </c>
      <c r="H11" s="78">
        <v>364152898</v>
      </c>
      <c r="I11" s="79">
        <f t="shared" si="1"/>
        <v>2476202275</v>
      </c>
      <c r="J11" s="77">
        <v>641543554</v>
      </c>
      <c r="K11" s="78">
        <v>27487394</v>
      </c>
      <c r="L11" s="78">
        <f t="shared" si="2"/>
        <v>669030948</v>
      </c>
      <c r="M11" s="95">
        <f t="shared" si="3"/>
        <v>0.28459585846976088</v>
      </c>
      <c r="N11" s="77">
        <v>558899178</v>
      </c>
      <c r="O11" s="78">
        <v>57552646</v>
      </c>
      <c r="P11" s="78">
        <f t="shared" si="4"/>
        <v>616451824</v>
      </c>
      <c r="Q11" s="95">
        <f t="shared" si="5"/>
        <v>0.26222947769604515</v>
      </c>
      <c r="R11" s="77">
        <v>455745586</v>
      </c>
      <c r="S11" s="78">
        <v>29093988</v>
      </c>
      <c r="T11" s="78">
        <f t="shared" si="6"/>
        <v>484839574</v>
      </c>
      <c r="U11" s="95">
        <f t="shared" si="7"/>
        <v>0.19579966422573455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1656188318</v>
      </c>
      <c r="AA11" s="78">
        <f t="shared" si="11"/>
        <v>114134028</v>
      </c>
      <c r="AB11" s="78">
        <f t="shared" si="12"/>
        <v>1770322346</v>
      </c>
      <c r="AC11" s="95">
        <f t="shared" si="13"/>
        <v>0.71493446390602322</v>
      </c>
      <c r="AD11" s="77">
        <v>516536645</v>
      </c>
      <c r="AE11" s="78">
        <v>22003052</v>
      </c>
      <c r="AF11" s="78">
        <f t="shared" si="14"/>
        <v>538539697</v>
      </c>
      <c r="AG11" s="78">
        <v>2089621565</v>
      </c>
      <c r="AH11" s="78">
        <v>2277288349</v>
      </c>
      <c r="AI11" s="79">
        <v>1729148653</v>
      </c>
      <c r="AJ11" s="114">
        <f t="shared" si="15"/>
        <v>0.7593015850449073</v>
      </c>
      <c r="AK11" s="115">
        <f t="shared" si="16"/>
        <v>-9.9714326166005951E-2</v>
      </c>
    </row>
    <row r="12" spans="1:37" ht="13" x14ac:dyDescent="0.3">
      <c r="A12" s="55" t="s">
        <v>101</v>
      </c>
      <c r="B12" s="56" t="s">
        <v>363</v>
      </c>
      <c r="C12" s="57" t="s">
        <v>364</v>
      </c>
      <c r="D12" s="77">
        <v>750285699</v>
      </c>
      <c r="E12" s="78">
        <v>59318913</v>
      </c>
      <c r="F12" s="79">
        <f t="shared" si="0"/>
        <v>809604612</v>
      </c>
      <c r="G12" s="77">
        <v>742767647</v>
      </c>
      <c r="H12" s="78">
        <v>71470837</v>
      </c>
      <c r="I12" s="79">
        <f t="shared" si="1"/>
        <v>814238484</v>
      </c>
      <c r="J12" s="77">
        <v>203466787</v>
      </c>
      <c r="K12" s="78">
        <v>10172355</v>
      </c>
      <c r="L12" s="78">
        <f t="shared" si="2"/>
        <v>213639142</v>
      </c>
      <c r="M12" s="95">
        <f t="shared" si="3"/>
        <v>0.26388083619266733</v>
      </c>
      <c r="N12" s="77">
        <v>187675982</v>
      </c>
      <c r="O12" s="78">
        <v>16506228</v>
      </c>
      <c r="P12" s="78">
        <f t="shared" si="4"/>
        <v>204182210</v>
      </c>
      <c r="Q12" s="95">
        <f t="shared" si="5"/>
        <v>0.25219990965170047</v>
      </c>
      <c r="R12" s="77">
        <v>173498156</v>
      </c>
      <c r="S12" s="78">
        <v>7776869</v>
      </c>
      <c r="T12" s="78">
        <f t="shared" si="6"/>
        <v>181275025</v>
      </c>
      <c r="U12" s="95">
        <f t="shared" si="7"/>
        <v>0.22263136484224444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564640925</v>
      </c>
      <c r="AA12" s="78">
        <f t="shared" si="11"/>
        <v>34455452</v>
      </c>
      <c r="AB12" s="78">
        <f t="shared" si="12"/>
        <v>599096377</v>
      </c>
      <c r="AC12" s="95">
        <f t="shared" si="13"/>
        <v>0.73577506931003767</v>
      </c>
      <c r="AD12" s="77">
        <v>159810616</v>
      </c>
      <c r="AE12" s="78">
        <v>2189697</v>
      </c>
      <c r="AF12" s="78">
        <f t="shared" si="14"/>
        <v>162000313</v>
      </c>
      <c r="AG12" s="78">
        <v>789096371</v>
      </c>
      <c r="AH12" s="78">
        <v>793405511</v>
      </c>
      <c r="AI12" s="79">
        <v>564185347</v>
      </c>
      <c r="AJ12" s="114">
        <f t="shared" si="15"/>
        <v>0.71109330497201451</v>
      </c>
      <c r="AK12" s="115">
        <f t="shared" si="16"/>
        <v>0.11897947382360918</v>
      </c>
    </row>
    <row r="13" spans="1:37" ht="13" x14ac:dyDescent="0.3">
      <c r="A13" s="55" t="s">
        <v>101</v>
      </c>
      <c r="B13" s="56" t="s">
        <v>365</v>
      </c>
      <c r="C13" s="57" t="s">
        <v>366</v>
      </c>
      <c r="D13" s="77">
        <v>462632860</v>
      </c>
      <c r="E13" s="78">
        <v>194005580</v>
      </c>
      <c r="F13" s="79">
        <f t="shared" si="0"/>
        <v>656638440</v>
      </c>
      <c r="G13" s="77">
        <v>488374313</v>
      </c>
      <c r="H13" s="78">
        <v>174228678</v>
      </c>
      <c r="I13" s="79">
        <f t="shared" si="1"/>
        <v>662602991</v>
      </c>
      <c r="J13" s="77">
        <v>145584570</v>
      </c>
      <c r="K13" s="78">
        <v>85093659</v>
      </c>
      <c r="L13" s="78">
        <f t="shared" si="2"/>
        <v>230678229</v>
      </c>
      <c r="M13" s="95">
        <f t="shared" si="3"/>
        <v>0.35130174377241757</v>
      </c>
      <c r="N13" s="77">
        <v>125672236</v>
      </c>
      <c r="O13" s="78">
        <v>61600067</v>
      </c>
      <c r="P13" s="78">
        <f t="shared" si="4"/>
        <v>187272303</v>
      </c>
      <c r="Q13" s="95">
        <f t="shared" si="5"/>
        <v>0.28519850741604469</v>
      </c>
      <c r="R13" s="77">
        <v>106447985</v>
      </c>
      <c r="S13" s="78">
        <v>-30902575</v>
      </c>
      <c r="T13" s="78">
        <f t="shared" si="6"/>
        <v>75545410</v>
      </c>
      <c r="U13" s="95">
        <f t="shared" si="7"/>
        <v>0.11401308328836082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377704791</v>
      </c>
      <c r="AA13" s="78">
        <f t="shared" si="11"/>
        <v>115791151</v>
      </c>
      <c r="AB13" s="78">
        <f t="shared" si="12"/>
        <v>493495942</v>
      </c>
      <c r="AC13" s="95">
        <f t="shared" si="13"/>
        <v>0.74478375241744121</v>
      </c>
      <c r="AD13" s="77">
        <v>168025417</v>
      </c>
      <c r="AE13" s="78">
        <v>18516090</v>
      </c>
      <c r="AF13" s="78">
        <f t="shared" si="14"/>
        <v>186541507</v>
      </c>
      <c r="AG13" s="78">
        <v>589157263</v>
      </c>
      <c r="AH13" s="78">
        <v>646853314</v>
      </c>
      <c r="AI13" s="79">
        <v>490060724</v>
      </c>
      <c r="AJ13" s="114">
        <f t="shared" si="15"/>
        <v>0.7576071937694363</v>
      </c>
      <c r="AK13" s="115">
        <f t="shared" si="16"/>
        <v>-0.59502090867101232</v>
      </c>
    </row>
    <row r="14" spans="1:37" ht="13" x14ac:dyDescent="0.3">
      <c r="A14" s="55" t="s">
        <v>116</v>
      </c>
      <c r="B14" s="56" t="s">
        <v>367</v>
      </c>
      <c r="C14" s="57" t="s">
        <v>368</v>
      </c>
      <c r="D14" s="77">
        <v>2010590952</v>
      </c>
      <c r="E14" s="78">
        <v>644467188</v>
      </c>
      <c r="F14" s="79">
        <f t="shared" si="0"/>
        <v>2655058140</v>
      </c>
      <c r="G14" s="77">
        <v>2020590952</v>
      </c>
      <c r="H14" s="78">
        <v>628327419</v>
      </c>
      <c r="I14" s="79">
        <f t="shared" si="1"/>
        <v>2648918371</v>
      </c>
      <c r="J14" s="77">
        <v>717026808</v>
      </c>
      <c r="K14" s="78">
        <v>61488798</v>
      </c>
      <c r="L14" s="78">
        <f t="shared" si="2"/>
        <v>778515606</v>
      </c>
      <c r="M14" s="95">
        <f t="shared" si="3"/>
        <v>0.29321979593260433</v>
      </c>
      <c r="N14" s="77">
        <v>560158361</v>
      </c>
      <c r="O14" s="78">
        <v>228065776</v>
      </c>
      <c r="P14" s="78">
        <f t="shared" si="4"/>
        <v>788224137</v>
      </c>
      <c r="Q14" s="95">
        <f t="shared" si="5"/>
        <v>0.29687641303402867</v>
      </c>
      <c r="R14" s="77">
        <v>492334692</v>
      </c>
      <c r="S14" s="78">
        <v>79788499</v>
      </c>
      <c r="T14" s="78">
        <f t="shared" si="6"/>
        <v>572123191</v>
      </c>
      <c r="U14" s="95">
        <f t="shared" si="7"/>
        <v>0.21598370008812928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1769519861</v>
      </c>
      <c r="AA14" s="78">
        <f t="shared" si="11"/>
        <v>369343073</v>
      </c>
      <c r="AB14" s="78">
        <f t="shared" si="12"/>
        <v>2138862934</v>
      </c>
      <c r="AC14" s="95">
        <f t="shared" si="13"/>
        <v>0.80744765766132398</v>
      </c>
      <c r="AD14" s="77">
        <v>391792266</v>
      </c>
      <c r="AE14" s="78">
        <v>105115398</v>
      </c>
      <c r="AF14" s="78">
        <f t="shared" si="14"/>
        <v>496907664</v>
      </c>
      <c r="AG14" s="78">
        <v>2267376384</v>
      </c>
      <c r="AH14" s="78">
        <v>2305141463</v>
      </c>
      <c r="AI14" s="79">
        <v>1876071898</v>
      </c>
      <c r="AJ14" s="114">
        <f t="shared" si="15"/>
        <v>0.81386410687281974</v>
      </c>
      <c r="AK14" s="115">
        <f t="shared" si="16"/>
        <v>0.15136721054879931</v>
      </c>
    </row>
    <row r="15" spans="1:37" ht="14" x14ac:dyDescent="0.3">
      <c r="A15" s="58" t="s">
        <v>0</v>
      </c>
      <c r="B15" s="59" t="s">
        <v>369</v>
      </c>
      <c r="C15" s="60" t="s">
        <v>0</v>
      </c>
      <c r="D15" s="80">
        <f>SUM(D9:D14)</f>
        <v>6429973333</v>
      </c>
      <c r="E15" s="81">
        <f>SUM(E9:E14)</f>
        <v>1412610731</v>
      </c>
      <c r="F15" s="82">
        <f t="shared" si="0"/>
        <v>7842584064</v>
      </c>
      <c r="G15" s="80">
        <f>SUM(G9:G14)</f>
        <v>6508914198</v>
      </c>
      <c r="H15" s="81">
        <f>SUM(H9:H14)</f>
        <v>1520599726</v>
      </c>
      <c r="I15" s="82">
        <f t="shared" si="1"/>
        <v>8029513924</v>
      </c>
      <c r="J15" s="80">
        <f>SUM(J9:J14)</f>
        <v>2128416510</v>
      </c>
      <c r="K15" s="81">
        <f>SUM(K9:K14)</f>
        <v>242884792</v>
      </c>
      <c r="L15" s="81">
        <f t="shared" si="2"/>
        <v>2371301302</v>
      </c>
      <c r="M15" s="96">
        <f t="shared" si="3"/>
        <v>0.30236224217028679</v>
      </c>
      <c r="N15" s="80">
        <f>SUM(N9:N14)</f>
        <v>1780560890</v>
      </c>
      <c r="O15" s="81">
        <f>SUM(O9:O14)</f>
        <v>1230385470</v>
      </c>
      <c r="P15" s="81">
        <f t="shared" si="4"/>
        <v>3010946360</v>
      </c>
      <c r="Q15" s="96">
        <f t="shared" si="5"/>
        <v>0.38392273967724727</v>
      </c>
      <c r="R15" s="80">
        <f>SUM(R9:R14)</f>
        <v>1514152568</v>
      </c>
      <c r="S15" s="81">
        <f>SUM(S9:S14)</f>
        <v>128195750</v>
      </c>
      <c r="T15" s="81">
        <f t="shared" si="6"/>
        <v>1642348318</v>
      </c>
      <c r="U15" s="96">
        <f t="shared" si="7"/>
        <v>0.20453894638516851</v>
      </c>
      <c r="V15" s="80">
        <f>SUM(V9:V14)</f>
        <v>0</v>
      </c>
      <c r="W15" s="81">
        <f>SUM(W9:W14)</f>
        <v>0</v>
      </c>
      <c r="X15" s="81">
        <f t="shared" si="8"/>
        <v>0</v>
      </c>
      <c r="Y15" s="96">
        <f t="shared" si="9"/>
        <v>0</v>
      </c>
      <c r="Z15" s="80">
        <f t="shared" si="10"/>
        <v>5423129968</v>
      </c>
      <c r="AA15" s="81">
        <f t="shared" si="11"/>
        <v>1601466012</v>
      </c>
      <c r="AB15" s="81">
        <f t="shared" si="12"/>
        <v>7024595980</v>
      </c>
      <c r="AC15" s="96">
        <f t="shared" si="13"/>
        <v>0.87484697660261512</v>
      </c>
      <c r="AD15" s="80">
        <f>SUM(AD9:AD14)</f>
        <v>1539498729</v>
      </c>
      <c r="AE15" s="81">
        <f>SUM(AE9:AE14)</f>
        <v>186072274</v>
      </c>
      <c r="AF15" s="81">
        <f t="shared" si="14"/>
        <v>1725571003</v>
      </c>
      <c r="AG15" s="81">
        <f>SUM(AG9:AG14)</f>
        <v>7138273429</v>
      </c>
      <c r="AH15" s="81">
        <f>SUM(AH9:AH14)</f>
        <v>7430905785</v>
      </c>
      <c r="AI15" s="82">
        <f>SUM(AI9:AI14)</f>
        <v>5900843742</v>
      </c>
      <c r="AJ15" s="116">
        <f t="shared" si="15"/>
        <v>0.79409481330141773</v>
      </c>
      <c r="AK15" s="117">
        <f t="shared" si="16"/>
        <v>-4.8229070177531308E-2</v>
      </c>
    </row>
    <row r="16" spans="1:37" ht="13" x14ac:dyDescent="0.3">
      <c r="A16" s="55" t="s">
        <v>101</v>
      </c>
      <c r="B16" s="56" t="s">
        <v>370</v>
      </c>
      <c r="C16" s="57" t="s">
        <v>371</v>
      </c>
      <c r="D16" s="77">
        <v>759146010</v>
      </c>
      <c r="E16" s="78">
        <v>132681500</v>
      </c>
      <c r="F16" s="79">
        <f t="shared" si="0"/>
        <v>891827510</v>
      </c>
      <c r="G16" s="77">
        <v>831296605</v>
      </c>
      <c r="H16" s="78">
        <v>163632096</v>
      </c>
      <c r="I16" s="79">
        <f t="shared" si="1"/>
        <v>994928701</v>
      </c>
      <c r="J16" s="77">
        <v>177937024</v>
      </c>
      <c r="K16" s="78">
        <v>19323308</v>
      </c>
      <c r="L16" s="78">
        <f t="shared" si="2"/>
        <v>197260332</v>
      </c>
      <c r="M16" s="95">
        <f t="shared" si="3"/>
        <v>0.2211866417980311</v>
      </c>
      <c r="N16" s="77">
        <v>162776661</v>
      </c>
      <c r="O16" s="78">
        <v>13000753</v>
      </c>
      <c r="P16" s="78">
        <f t="shared" si="4"/>
        <v>175777414</v>
      </c>
      <c r="Q16" s="95">
        <f t="shared" si="5"/>
        <v>0.1970979948801983</v>
      </c>
      <c r="R16" s="77">
        <v>131738773</v>
      </c>
      <c r="S16" s="78">
        <v>17196600</v>
      </c>
      <c r="T16" s="78">
        <f t="shared" si="6"/>
        <v>148935373</v>
      </c>
      <c r="U16" s="95">
        <f t="shared" si="7"/>
        <v>0.14969451866280015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472452458</v>
      </c>
      <c r="AA16" s="78">
        <f t="shared" si="11"/>
        <v>49520661</v>
      </c>
      <c r="AB16" s="78">
        <f t="shared" si="12"/>
        <v>521973119</v>
      </c>
      <c r="AC16" s="95">
        <f t="shared" si="13"/>
        <v>0.52463369332432197</v>
      </c>
      <c r="AD16" s="77">
        <v>125074411</v>
      </c>
      <c r="AE16" s="78">
        <v>25094448</v>
      </c>
      <c r="AF16" s="78">
        <f t="shared" si="14"/>
        <v>150168859</v>
      </c>
      <c r="AG16" s="78">
        <v>686908553</v>
      </c>
      <c r="AH16" s="78">
        <v>806230720</v>
      </c>
      <c r="AI16" s="79">
        <v>498302935</v>
      </c>
      <c r="AJ16" s="114">
        <f t="shared" si="15"/>
        <v>0.61806493183489708</v>
      </c>
      <c r="AK16" s="115">
        <f t="shared" si="16"/>
        <v>-8.2139932887150824E-3</v>
      </c>
    </row>
    <row r="17" spans="1:37" ht="13" x14ac:dyDescent="0.3">
      <c r="A17" s="55" t="s">
        <v>101</v>
      </c>
      <c r="B17" s="56" t="s">
        <v>372</v>
      </c>
      <c r="C17" s="57" t="s">
        <v>373</v>
      </c>
      <c r="D17" s="77">
        <v>1006714481</v>
      </c>
      <c r="E17" s="78">
        <v>184337128</v>
      </c>
      <c r="F17" s="79">
        <f t="shared" si="0"/>
        <v>1191051609</v>
      </c>
      <c r="G17" s="77">
        <v>1068375809</v>
      </c>
      <c r="H17" s="78">
        <v>208324127</v>
      </c>
      <c r="I17" s="79">
        <f t="shared" si="1"/>
        <v>1276699936</v>
      </c>
      <c r="J17" s="77">
        <v>335964189</v>
      </c>
      <c r="K17" s="78">
        <v>43608836</v>
      </c>
      <c r="L17" s="78">
        <f t="shared" si="2"/>
        <v>379573025</v>
      </c>
      <c r="M17" s="95">
        <f t="shared" si="3"/>
        <v>0.31868730299494519</v>
      </c>
      <c r="N17" s="77">
        <v>288328113</v>
      </c>
      <c r="O17" s="78">
        <v>45633768</v>
      </c>
      <c r="P17" s="78">
        <f t="shared" si="4"/>
        <v>333961881</v>
      </c>
      <c r="Q17" s="95">
        <f t="shared" si="5"/>
        <v>0.28039245191095663</v>
      </c>
      <c r="R17" s="77">
        <v>233586095</v>
      </c>
      <c r="S17" s="78">
        <v>22486870</v>
      </c>
      <c r="T17" s="78">
        <f t="shared" si="6"/>
        <v>256072965</v>
      </c>
      <c r="U17" s="95">
        <f t="shared" si="7"/>
        <v>0.20057411908572384</v>
      </c>
      <c r="V17" s="77">
        <v>0</v>
      </c>
      <c r="W17" s="78">
        <v>0</v>
      </c>
      <c r="X17" s="78">
        <f t="shared" si="8"/>
        <v>0</v>
      </c>
      <c r="Y17" s="95">
        <f t="shared" si="9"/>
        <v>0</v>
      </c>
      <c r="Z17" s="77">
        <f t="shared" si="10"/>
        <v>857878397</v>
      </c>
      <c r="AA17" s="78">
        <f t="shared" si="11"/>
        <v>111729474</v>
      </c>
      <c r="AB17" s="78">
        <f t="shared" si="12"/>
        <v>969607871</v>
      </c>
      <c r="AC17" s="95">
        <f t="shared" si="13"/>
        <v>0.75946418078304034</v>
      </c>
      <c r="AD17" s="77">
        <v>231163933</v>
      </c>
      <c r="AE17" s="78">
        <v>35925700</v>
      </c>
      <c r="AF17" s="78">
        <f t="shared" si="14"/>
        <v>267089633</v>
      </c>
      <c r="AG17" s="78">
        <v>1228255954</v>
      </c>
      <c r="AH17" s="78">
        <v>1173638874</v>
      </c>
      <c r="AI17" s="79">
        <v>962323926</v>
      </c>
      <c r="AJ17" s="114">
        <f t="shared" si="15"/>
        <v>0.81994891897215738</v>
      </c>
      <c r="AK17" s="115">
        <f t="shared" si="16"/>
        <v>-4.1247082023584181E-2</v>
      </c>
    </row>
    <row r="18" spans="1:37" ht="13" x14ac:dyDescent="0.3">
      <c r="A18" s="55" t="s">
        <v>101</v>
      </c>
      <c r="B18" s="56" t="s">
        <v>374</v>
      </c>
      <c r="C18" s="57" t="s">
        <v>375</v>
      </c>
      <c r="D18" s="77">
        <v>1554993324</v>
      </c>
      <c r="E18" s="78">
        <v>272154816</v>
      </c>
      <c r="F18" s="79">
        <f t="shared" si="0"/>
        <v>1827148140</v>
      </c>
      <c r="G18" s="77">
        <v>1658807484</v>
      </c>
      <c r="H18" s="78">
        <v>271545461</v>
      </c>
      <c r="I18" s="79">
        <f t="shared" si="1"/>
        <v>1930352945</v>
      </c>
      <c r="J18" s="77">
        <v>427653908</v>
      </c>
      <c r="K18" s="78">
        <v>63586434</v>
      </c>
      <c r="L18" s="78">
        <f t="shared" si="2"/>
        <v>491240342</v>
      </c>
      <c r="M18" s="95">
        <f t="shared" si="3"/>
        <v>0.26885632929577347</v>
      </c>
      <c r="N18" s="77">
        <v>340579841</v>
      </c>
      <c r="O18" s="78">
        <v>58126470</v>
      </c>
      <c r="P18" s="78">
        <f t="shared" si="4"/>
        <v>398706311</v>
      </c>
      <c r="Q18" s="95">
        <f t="shared" si="5"/>
        <v>0.21821236180663489</v>
      </c>
      <c r="R18" s="77">
        <v>333843393</v>
      </c>
      <c r="S18" s="78">
        <v>30939547</v>
      </c>
      <c r="T18" s="78">
        <f t="shared" si="6"/>
        <v>364782940</v>
      </c>
      <c r="U18" s="95">
        <f t="shared" si="7"/>
        <v>0.18897214674904955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1102077142</v>
      </c>
      <c r="AA18" s="78">
        <f t="shared" si="11"/>
        <v>152652451</v>
      </c>
      <c r="AB18" s="78">
        <f t="shared" si="12"/>
        <v>1254729593</v>
      </c>
      <c r="AC18" s="95">
        <f t="shared" si="13"/>
        <v>0.65000009259964631</v>
      </c>
      <c r="AD18" s="77">
        <v>325277045</v>
      </c>
      <c r="AE18" s="78">
        <v>48120297</v>
      </c>
      <c r="AF18" s="78">
        <f t="shared" si="14"/>
        <v>373397342</v>
      </c>
      <c r="AG18" s="78">
        <v>1568264246</v>
      </c>
      <c r="AH18" s="78">
        <v>1710881377</v>
      </c>
      <c r="AI18" s="79">
        <v>1232824051</v>
      </c>
      <c r="AJ18" s="114">
        <f t="shared" si="15"/>
        <v>0.72057833323414566</v>
      </c>
      <c r="AK18" s="115">
        <f t="shared" si="16"/>
        <v>-2.307033562118932E-2</v>
      </c>
    </row>
    <row r="19" spans="1:37" ht="13" x14ac:dyDescent="0.3">
      <c r="A19" s="55" t="s">
        <v>101</v>
      </c>
      <c r="B19" s="56" t="s">
        <v>376</v>
      </c>
      <c r="C19" s="57" t="s">
        <v>377</v>
      </c>
      <c r="D19" s="77">
        <v>655348523</v>
      </c>
      <c r="E19" s="78">
        <v>223619000</v>
      </c>
      <c r="F19" s="79">
        <f t="shared" si="0"/>
        <v>878967523</v>
      </c>
      <c r="G19" s="77">
        <v>761830815</v>
      </c>
      <c r="H19" s="78">
        <v>235574359</v>
      </c>
      <c r="I19" s="79">
        <f t="shared" si="1"/>
        <v>997405174</v>
      </c>
      <c r="J19" s="77">
        <v>236793066</v>
      </c>
      <c r="K19" s="78">
        <v>66257218</v>
      </c>
      <c r="L19" s="78">
        <f t="shared" si="2"/>
        <v>303050284</v>
      </c>
      <c r="M19" s="95">
        <f t="shared" si="3"/>
        <v>0.34477984233781522</v>
      </c>
      <c r="N19" s="77">
        <v>52770451</v>
      </c>
      <c r="O19" s="78">
        <v>76768149</v>
      </c>
      <c r="P19" s="78">
        <f t="shared" si="4"/>
        <v>129538600</v>
      </c>
      <c r="Q19" s="95">
        <f t="shared" si="5"/>
        <v>0.14737586612742232</v>
      </c>
      <c r="R19" s="77">
        <v>134783085</v>
      </c>
      <c r="S19" s="78">
        <v>36200633</v>
      </c>
      <c r="T19" s="78">
        <f t="shared" si="6"/>
        <v>170983718</v>
      </c>
      <c r="U19" s="95">
        <f t="shared" si="7"/>
        <v>0.1714285452463474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424346602</v>
      </c>
      <c r="AA19" s="78">
        <f t="shared" si="11"/>
        <v>179226000</v>
      </c>
      <c r="AB19" s="78">
        <f t="shared" si="12"/>
        <v>603572602</v>
      </c>
      <c r="AC19" s="95">
        <f t="shared" si="13"/>
        <v>0.60514284238112448</v>
      </c>
      <c r="AD19" s="77">
        <v>177669921</v>
      </c>
      <c r="AE19" s="78">
        <v>48547485</v>
      </c>
      <c r="AF19" s="78">
        <f t="shared" si="14"/>
        <v>226217406</v>
      </c>
      <c r="AG19" s="78">
        <v>825071147</v>
      </c>
      <c r="AH19" s="78">
        <v>865751619</v>
      </c>
      <c r="AI19" s="79">
        <v>768913509</v>
      </c>
      <c r="AJ19" s="114">
        <f t="shared" si="15"/>
        <v>0.88814562066675151</v>
      </c>
      <c r="AK19" s="115">
        <f t="shared" si="16"/>
        <v>-0.24416197222242042</v>
      </c>
    </row>
    <row r="20" spans="1:37" ht="13" x14ac:dyDescent="0.3">
      <c r="A20" s="55" t="s">
        <v>116</v>
      </c>
      <c r="B20" s="56" t="s">
        <v>378</v>
      </c>
      <c r="C20" s="57" t="s">
        <v>379</v>
      </c>
      <c r="D20" s="77">
        <v>2539031847</v>
      </c>
      <c r="E20" s="78">
        <v>786704023</v>
      </c>
      <c r="F20" s="79">
        <f t="shared" si="0"/>
        <v>3325735870</v>
      </c>
      <c r="G20" s="77">
        <v>2588675315</v>
      </c>
      <c r="H20" s="78">
        <v>826944141</v>
      </c>
      <c r="I20" s="79">
        <f t="shared" si="1"/>
        <v>3415619456</v>
      </c>
      <c r="J20" s="77">
        <v>813002038</v>
      </c>
      <c r="K20" s="78">
        <v>211706969</v>
      </c>
      <c r="L20" s="78">
        <f t="shared" si="2"/>
        <v>1024709007</v>
      </c>
      <c r="M20" s="95">
        <f t="shared" si="3"/>
        <v>0.30811496975555069</v>
      </c>
      <c r="N20" s="77">
        <v>690789169</v>
      </c>
      <c r="O20" s="78">
        <v>170420871</v>
      </c>
      <c r="P20" s="78">
        <f t="shared" si="4"/>
        <v>861210040</v>
      </c>
      <c r="Q20" s="95">
        <f t="shared" si="5"/>
        <v>0.2589532282971107</v>
      </c>
      <c r="R20" s="77">
        <v>528349413</v>
      </c>
      <c r="S20" s="78">
        <v>199901688</v>
      </c>
      <c r="T20" s="78">
        <f t="shared" si="6"/>
        <v>728251101</v>
      </c>
      <c r="U20" s="95">
        <f t="shared" si="7"/>
        <v>0.21321201333501247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2032140620</v>
      </c>
      <c r="AA20" s="78">
        <f t="shared" si="11"/>
        <v>582029528</v>
      </c>
      <c r="AB20" s="78">
        <f t="shared" si="12"/>
        <v>2614170148</v>
      </c>
      <c r="AC20" s="95">
        <f t="shared" si="13"/>
        <v>0.76535755275894524</v>
      </c>
      <c r="AD20" s="77">
        <v>550981368</v>
      </c>
      <c r="AE20" s="78">
        <v>118242748</v>
      </c>
      <c r="AF20" s="78">
        <f t="shared" si="14"/>
        <v>669224116</v>
      </c>
      <c r="AG20" s="78">
        <v>2868457282</v>
      </c>
      <c r="AH20" s="78">
        <v>3172919078</v>
      </c>
      <c r="AI20" s="79">
        <v>2314921541</v>
      </c>
      <c r="AJ20" s="114">
        <f t="shared" si="15"/>
        <v>0.72958732450850106</v>
      </c>
      <c r="AK20" s="115">
        <f t="shared" si="16"/>
        <v>8.8202118825018605E-2</v>
      </c>
    </row>
    <row r="21" spans="1:37" ht="14" x14ac:dyDescent="0.3">
      <c r="A21" s="58" t="s">
        <v>0</v>
      </c>
      <c r="B21" s="59" t="s">
        <v>380</v>
      </c>
      <c r="C21" s="60" t="s">
        <v>0</v>
      </c>
      <c r="D21" s="80">
        <f>SUM(D16:D20)</f>
        <v>6515234185</v>
      </c>
      <c r="E21" s="81">
        <f>SUM(E16:E20)</f>
        <v>1599496467</v>
      </c>
      <c r="F21" s="82">
        <f t="shared" si="0"/>
        <v>8114730652</v>
      </c>
      <c r="G21" s="80">
        <f>SUM(G16:G20)</f>
        <v>6908986028</v>
      </c>
      <c r="H21" s="81">
        <f>SUM(H16:H20)</f>
        <v>1706020184</v>
      </c>
      <c r="I21" s="82">
        <f t="shared" si="1"/>
        <v>8615006212</v>
      </c>
      <c r="J21" s="80">
        <f>SUM(J16:J20)</f>
        <v>1991350225</v>
      </c>
      <c r="K21" s="81">
        <f>SUM(K16:K20)</f>
        <v>404482765</v>
      </c>
      <c r="L21" s="81">
        <f t="shared" si="2"/>
        <v>2395832990</v>
      </c>
      <c r="M21" s="96">
        <f t="shared" si="3"/>
        <v>0.2952449185000996</v>
      </c>
      <c r="N21" s="80">
        <f>SUM(N16:N20)</f>
        <v>1535244235</v>
      </c>
      <c r="O21" s="81">
        <f>SUM(O16:O20)</f>
        <v>363950011</v>
      </c>
      <c r="P21" s="81">
        <f t="shared" si="4"/>
        <v>1899194246</v>
      </c>
      <c r="Q21" s="96">
        <f t="shared" si="5"/>
        <v>0.23404279543547318</v>
      </c>
      <c r="R21" s="80">
        <f>SUM(R16:R20)</f>
        <v>1362300759</v>
      </c>
      <c r="S21" s="81">
        <f>SUM(S16:S20)</f>
        <v>306725338</v>
      </c>
      <c r="T21" s="81">
        <f t="shared" si="6"/>
        <v>1669026097</v>
      </c>
      <c r="U21" s="96">
        <f t="shared" si="7"/>
        <v>0.19373475258499326</v>
      </c>
      <c r="V21" s="80">
        <f>SUM(V16:V20)</f>
        <v>0</v>
      </c>
      <c r="W21" s="81">
        <f>SUM(W16:W20)</f>
        <v>0</v>
      </c>
      <c r="X21" s="81">
        <f t="shared" si="8"/>
        <v>0</v>
      </c>
      <c r="Y21" s="96">
        <f t="shared" si="9"/>
        <v>0</v>
      </c>
      <c r="Z21" s="80">
        <f t="shared" si="10"/>
        <v>4888895219</v>
      </c>
      <c r="AA21" s="81">
        <f t="shared" si="11"/>
        <v>1075158114</v>
      </c>
      <c r="AB21" s="81">
        <f t="shared" si="12"/>
        <v>5964053333</v>
      </c>
      <c r="AC21" s="96">
        <f t="shared" si="13"/>
        <v>0.69228659692578753</v>
      </c>
      <c r="AD21" s="80">
        <f>SUM(AD16:AD20)</f>
        <v>1410166678</v>
      </c>
      <c r="AE21" s="81">
        <f>SUM(AE16:AE20)</f>
        <v>275930678</v>
      </c>
      <c r="AF21" s="81">
        <f t="shared" si="14"/>
        <v>1686097356</v>
      </c>
      <c r="AG21" s="81">
        <f>SUM(AG16:AG20)</f>
        <v>7176957182</v>
      </c>
      <c r="AH21" s="81">
        <f>SUM(AH16:AH20)</f>
        <v>7729421668</v>
      </c>
      <c r="AI21" s="82">
        <f>SUM(AI16:AI20)</f>
        <v>5777285962</v>
      </c>
      <c r="AJ21" s="116">
        <f t="shared" si="15"/>
        <v>0.74744090957258924</v>
      </c>
      <c r="AK21" s="117">
        <f t="shared" si="16"/>
        <v>-1.0124717258615967E-2</v>
      </c>
    </row>
    <row r="22" spans="1:37" ht="13" x14ac:dyDescent="0.3">
      <c r="A22" s="55" t="s">
        <v>101</v>
      </c>
      <c r="B22" s="56" t="s">
        <v>381</v>
      </c>
      <c r="C22" s="57" t="s">
        <v>382</v>
      </c>
      <c r="D22" s="77">
        <v>417211912</v>
      </c>
      <c r="E22" s="78">
        <v>86964800</v>
      </c>
      <c r="F22" s="79">
        <f t="shared" si="0"/>
        <v>504176712</v>
      </c>
      <c r="G22" s="77">
        <v>425035071</v>
      </c>
      <c r="H22" s="78">
        <v>98204823</v>
      </c>
      <c r="I22" s="79">
        <f t="shared" si="1"/>
        <v>523239894</v>
      </c>
      <c r="J22" s="77">
        <v>184279138</v>
      </c>
      <c r="K22" s="78">
        <v>20590214</v>
      </c>
      <c r="L22" s="78">
        <f t="shared" si="2"/>
        <v>204869352</v>
      </c>
      <c r="M22" s="95">
        <f t="shared" si="3"/>
        <v>0.40634433745920417</v>
      </c>
      <c r="N22" s="77">
        <v>99137995</v>
      </c>
      <c r="O22" s="78">
        <v>17858877</v>
      </c>
      <c r="P22" s="78">
        <f t="shared" si="4"/>
        <v>116996872</v>
      </c>
      <c r="Q22" s="95">
        <f t="shared" si="5"/>
        <v>0.23205528778965101</v>
      </c>
      <c r="R22" s="77">
        <v>88738502</v>
      </c>
      <c r="S22" s="78">
        <v>13454450</v>
      </c>
      <c r="T22" s="78">
        <f t="shared" si="6"/>
        <v>102192952</v>
      </c>
      <c r="U22" s="95">
        <f t="shared" si="7"/>
        <v>0.19530802825214241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372155635</v>
      </c>
      <c r="AA22" s="78">
        <f t="shared" si="11"/>
        <v>51903541</v>
      </c>
      <c r="AB22" s="78">
        <f t="shared" si="12"/>
        <v>424059176</v>
      </c>
      <c r="AC22" s="95">
        <f t="shared" si="13"/>
        <v>0.81044886076672129</v>
      </c>
      <c r="AD22" s="77">
        <v>85971750</v>
      </c>
      <c r="AE22" s="78">
        <v>34386744</v>
      </c>
      <c r="AF22" s="78">
        <f t="shared" si="14"/>
        <v>120358494</v>
      </c>
      <c r="AG22" s="78">
        <v>441014770</v>
      </c>
      <c r="AH22" s="78">
        <v>552584699</v>
      </c>
      <c r="AI22" s="79">
        <v>373224555</v>
      </c>
      <c r="AJ22" s="114">
        <f t="shared" si="15"/>
        <v>0.67541601436922882</v>
      </c>
      <c r="AK22" s="115">
        <f t="shared" si="16"/>
        <v>-0.15092862494607151</v>
      </c>
    </row>
    <row r="23" spans="1:37" ht="13" x14ac:dyDescent="0.3">
      <c r="A23" s="55" t="s">
        <v>101</v>
      </c>
      <c r="B23" s="56" t="s">
        <v>383</v>
      </c>
      <c r="C23" s="57" t="s">
        <v>384</v>
      </c>
      <c r="D23" s="77">
        <v>297619555</v>
      </c>
      <c r="E23" s="78">
        <v>64396800</v>
      </c>
      <c r="F23" s="79">
        <f t="shared" si="0"/>
        <v>362016355</v>
      </c>
      <c r="G23" s="77">
        <v>299691987</v>
      </c>
      <c r="H23" s="78">
        <v>58277000</v>
      </c>
      <c r="I23" s="79">
        <f t="shared" si="1"/>
        <v>357968987</v>
      </c>
      <c r="J23" s="77">
        <v>113501659</v>
      </c>
      <c r="K23" s="78">
        <v>6734191</v>
      </c>
      <c r="L23" s="78">
        <f t="shared" si="2"/>
        <v>120235850</v>
      </c>
      <c r="M23" s="95">
        <f t="shared" si="3"/>
        <v>0.33212822663771641</v>
      </c>
      <c r="N23" s="77">
        <v>86428136</v>
      </c>
      <c r="O23" s="78">
        <v>11868744</v>
      </c>
      <c r="P23" s="78">
        <f t="shared" si="4"/>
        <v>98296880</v>
      </c>
      <c r="Q23" s="95">
        <f t="shared" si="5"/>
        <v>0.27152607511337434</v>
      </c>
      <c r="R23" s="77">
        <v>53115962</v>
      </c>
      <c r="S23" s="78">
        <v>12408326</v>
      </c>
      <c r="T23" s="78">
        <f t="shared" si="6"/>
        <v>65524288</v>
      </c>
      <c r="U23" s="95">
        <f t="shared" si="7"/>
        <v>0.18304459430727166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253045757</v>
      </c>
      <c r="AA23" s="78">
        <f t="shared" si="11"/>
        <v>31011261</v>
      </c>
      <c r="AB23" s="78">
        <f t="shared" si="12"/>
        <v>284057018</v>
      </c>
      <c r="AC23" s="95">
        <f t="shared" si="13"/>
        <v>0.7935240993376893</v>
      </c>
      <c r="AD23" s="77">
        <v>42154636</v>
      </c>
      <c r="AE23" s="78">
        <v>10433256</v>
      </c>
      <c r="AF23" s="78">
        <f t="shared" si="14"/>
        <v>52587892</v>
      </c>
      <c r="AG23" s="78">
        <v>378132064</v>
      </c>
      <c r="AH23" s="78">
        <v>378035468</v>
      </c>
      <c r="AI23" s="79">
        <v>302025935</v>
      </c>
      <c r="AJ23" s="114">
        <f t="shared" si="15"/>
        <v>0.79893544539053674</v>
      </c>
      <c r="AK23" s="115">
        <f t="shared" si="16"/>
        <v>0.24599571323376113</v>
      </c>
    </row>
    <row r="24" spans="1:37" ht="13" x14ac:dyDescent="0.3">
      <c r="A24" s="55" t="s">
        <v>101</v>
      </c>
      <c r="B24" s="56" t="s">
        <v>73</v>
      </c>
      <c r="C24" s="57" t="s">
        <v>74</v>
      </c>
      <c r="D24" s="77">
        <v>5850979267</v>
      </c>
      <c r="E24" s="78">
        <v>716060669</v>
      </c>
      <c r="F24" s="79">
        <f t="shared" si="0"/>
        <v>6567039936</v>
      </c>
      <c r="G24" s="77">
        <v>5904676063</v>
      </c>
      <c r="H24" s="78">
        <v>955210349</v>
      </c>
      <c r="I24" s="79">
        <f t="shared" si="1"/>
        <v>6859886412</v>
      </c>
      <c r="J24" s="77">
        <v>1620326182</v>
      </c>
      <c r="K24" s="78">
        <v>99403706</v>
      </c>
      <c r="L24" s="78">
        <f t="shared" si="2"/>
        <v>1719729888</v>
      </c>
      <c r="M24" s="95">
        <f t="shared" si="3"/>
        <v>0.26187291454900025</v>
      </c>
      <c r="N24" s="77">
        <v>1470331648</v>
      </c>
      <c r="O24" s="78">
        <v>245584294</v>
      </c>
      <c r="P24" s="78">
        <f t="shared" si="4"/>
        <v>1715915942</v>
      </c>
      <c r="Q24" s="95">
        <f t="shared" si="5"/>
        <v>0.26129214360239883</v>
      </c>
      <c r="R24" s="77">
        <v>1219378118</v>
      </c>
      <c r="S24" s="78">
        <v>172797365</v>
      </c>
      <c r="T24" s="78">
        <f t="shared" si="6"/>
        <v>1392175483</v>
      </c>
      <c r="U24" s="95">
        <f t="shared" si="7"/>
        <v>0.20294439286409571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4310035948</v>
      </c>
      <c r="AA24" s="78">
        <f t="shared" si="11"/>
        <v>517785365</v>
      </c>
      <c r="AB24" s="78">
        <f t="shared" si="12"/>
        <v>4827821313</v>
      </c>
      <c r="AC24" s="95">
        <f t="shared" si="13"/>
        <v>0.70377569292615283</v>
      </c>
      <c r="AD24" s="77">
        <v>1232002041</v>
      </c>
      <c r="AE24" s="78">
        <v>90392067</v>
      </c>
      <c r="AF24" s="78">
        <f t="shared" si="14"/>
        <v>1322394108</v>
      </c>
      <c r="AG24" s="78">
        <v>6122652814</v>
      </c>
      <c r="AH24" s="78">
        <v>6156195094</v>
      </c>
      <c r="AI24" s="79">
        <v>4485899137</v>
      </c>
      <c r="AJ24" s="114">
        <f t="shared" si="15"/>
        <v>0.72868047040485817</v>
      </c>
      <c r="AK24" s="115">
        <f t="shared" si="16"/>
        <v>5.2768969989996251E-2</v>
      </c>
    </row>
    <row r="25" spans="1:37" ht="13" x14ac:dyDescent="0.3">
      <c r="A25" s="55" t="s">
        <v>101</v>
      </c>
      <c r="B25" s="56" t="s">
        <v>385</v>
      </c>
      <c r="C25" s="57" t="s">
        <v>386</v>
      </c>
      <c r="D25" s="77">
        <v>828643654</v>
      </c>
      <c r="E25" s="78">
        <v>246865699</v>
      </c>
      <c r="F25" s="79">
        <f t="shared" si="0"/>
        <v>1075509353</v>
      </c>
      <c r="G25" s="77">
        <v>829253654</v>
      </c>
      <c r="H25" s="78">
        <v>292608160</v>
      </c>
      <c r="I25" s="79">
        <f t="shared" si="1"/>
        <v>1121861814</v>
      </c>
      <c r="J25" s="77">
        <v>177714073</v>
      </c>
      <c r="K25" s="78">
        <v>49793894</v>
      </c>
      <c r="L25" s="78">
        <f t="shared" si="2"/>
        <v>227507967</v>
      </c>
      <c r="M25" s="95">
        <f t="shared" si="3"/>
        <v>0.21153508927225481</v>
      </c>
      <c r="N25" s="77">
        <v>134599735</v>
      </c>
      <c r="O25" s="78">
        <v>50002419</v>
      </c>
      <c r="P25" s="78">
        <f t="shared" si="4"/>
        <v>184602154</v>
      </c>
      <c r="Q25" s="95">
        <f t="shared" si="5"/>
        <v>0.17164160728595729</v>
      </c>
      <c r="R25" s="77">
        <v>123793068</v>
      </c>
      <c r="S25" s="78">
        <v>36376285</v>
      </c>
      <c r="T25" s="78">
        <f t="shared" si="6"/>
        <v>160169353</v>
      </c>
      <c r="U25" s="95">
        <f t="shared" si="7"/>
        <v>0.14277101778597484</v>
      </c>
      <c r="V25" s="77">
        <v>0</v>
      </c>
      <c r="W25" s="78">
        <v>0</v>
      </c>
      <c r="X25" s="78">
        <f t="shared" si="8"/>
        <v>0</v>
      </c>
      <c r="Y25" s="95">
        <f t="shared" si="9"/>
        <v>0</v>
      </c>
      <c r="Z25" s="77">
        <f t="shared" si="10"/>
        <v>436106876</v>
      </c>
      <c r="AA25" s="78">
        <f t="shared" si="11"/>
        <v>136172598</v>
      </c>
      <c r="AB25" s="78">
        <f t="shared" si="12"/>
        <v>572279474</v>
      </c>
      <c r="AC25" s="95">
        <f t="shared" si="13"/>
        <v>0.51011583321437481</v>
      </c>
      <c r="AD25" s="77">
        <v>140574591</v>
      </c>
      <c r="AE25" s="78">
        <v>37464454</v>
      </c>
      <c r="AF25" s="78">
        <f t="shared" si="14"/>
        <v>178039045</v>
      </c>
      <c r="AG25" s="78">
        <v>1008588192</v>
      </c>
      <c r="AH25" s="78">
        <v>1051786520</v>
      </c>
      <c r="AI25" s="79">
        <v>532155360</v>
      </c>
      <c r="AJ25" s="114">
        <f t="shared" si="15"/>
        <v>0.50595377472607272</v>
      </c>
      <c r="AK25" s="115">
        <f t="shared" si="16"/>
        <v>-0.10036951164279728</v>
      </c>
    </row>
    <row r="26" spans="1:37" ht="13" x14ac:dyDescent="0.3">
      <c r="A26" s="55" t="s">
        <v>116</v>
      </c>
      <c r="B26" s="56" t="s">
        <v>387</v>
      </c>
      <c r="C26" s="57" t="s">
        <v>388</v>
      </c>
      <c r="D26" s="77">
        <v>1040348000</v>
      </c>
      <c r="E26" s="78">
        <v>393366000</v>
      </c>
      <c r="F26" s="79">
        <f t="shared" si="0"/>
        <v>1433714000</v>
      </c>
      <c r="G26" s="77">
        <v>1026869000</v>
      </c>
      <c r="H26" s="78">
        <v>430571000</v>
      </c>
      <c r="I26" s="79">
        <f t="shared" si="1"/>
        <v>1457440000</v>
      </c>
      <c r="J26" s="77">
        <v>401564019</v>
      </c>
      <c r="K26" s="78">
        <v>117403078</v>
      </c>
      <c r="L26" s="78">
        <f t="shared" si="2"/>
        <v>518967097</v>
      </c>
      <c r="M26" s="95">
        <f t="shared" si="3"/>
        <v>0.36197393413191192</v>
      </c>
      <c r="N26" s="77">
        <v>321718029</v>
      </c>
      <c r="O26" s="78">
        <v>209847806</v>
      </c>
      <c r="P26" s="78">
        <f t="shared" si="4"/>
        <v>531565835</v>
      </c>
      <c r="Q26" s="95">
        <f t="shared" si="5"/>
        <v>0.37076141754910674</v>
      </c>
      <c r="R26" s="77">
        <v>248817366</v>
      </c>
      <c r="S26" s="78">
        <v>99242355</v>
      </c>
      <c r="T26" s="78">
        <f t="shared" si="6"/>
        <v>348059721</v>
      </c>
      <c r="U26" s="95">
        <f t="shared" si="7"/>
        <v>0.23881581471621474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972099414</v>
      </c>
      <c r="AA26" s="78">
        <f t="shared" si="11"/>
        <v>426493239</v>
      </c>
      <c r="AB26" s="78">
        <f t="shared" si="12"/>
        <v>1398592653</v>
      </c>
      <c r="AC26" s="95">
        <f t="shared" si="13"/>
        <v>0.95962279956636298</v>
      </c>
      <c r="AD26" s="77">
        <v>254761257</v>
      </c>
      <c r="AE26" s="78">
        <v>116670002</v>
      </c>
      <c r="AF26" s="78">
        <f t="shared" si="14"/>
        <v>371431259</v>
      </c>
      <c r="AG26" s="78">
        <v>1396762000</v>
      </c>
      <c r="AH26" s="78">
        <v>1454957000</v>
      </c>
      <c r="AI26" s="79">
        <v>1314111995</v>
      </c>
      <c r="AJ26" s="114">
        <f t="shared" si="15"/>
        <v>0.9031964484173759</v>
      </c>
      <c r="AK26" s="115">
        <f t="shared" si="16"/>
        <v>-6.2922916242760252E-2</v>
      </c>
    </row>
    <row r="27" spans="1:37" ht="14" x14ac:dyDescent="0.3">
      <c r="A27" s="58" t="s">
        <v>0</v>
      </c>
      <c r="B27" s="59" t="s">
        <v>389</v>
      </c>
      <c r="C27" s="60" t="s">
        <v>0</v>
      </c>
      <c r="D27" s="80">
        <f>SUM(D22:D26)</f>
        <v>8434802388</v>
      </c>
      <c r="E27" s="81">
        <f>SUM(E22:E26)</f>
        <v>1507653968</v>
      </c>
      <c r="F27" s="82">
        <f t="shared" si="0"/>
        <v>9942456356</v>
      </c>
      <c r="G27" s="80">
        <f>SUM(G22:G26)</f>
        <v>8485525775</v>
      </c>
      <c r="H27" s="81">
        <f>SUM(H22:H26)</f>
        <v>1834871332</v>
      </c>
      <c r="I27" s="82">
        <f t="shared" si="1"/>
        <v>10320397107</v>
      </c>
      <c r="J27" s="80">
        <f>SUM(J22:J26)</f>
        <v>2497385071</v>
      </c>
      <c r="K27" s="81">
        <f>SUM(K22:K26)</f>
        <v>293925083</v>
      </c>
      <c r="L27" s="81">
        <f t="shared" si="2"/>
        <v>2791310154</v>
      </c>
      <c r="M27" s="96">
        <f t="shared" si="3"/>
        <v>0.28074653325639404</v>
      </c>
      <c r="N27" s="80">
        <f>SUM(N22:N26)</f>
        <v>2112215543</v>
      </c>
      <c r="O27" s="81">
        <f>SUM(O22:O26)</f>
        <v>535162140</v>
      </c>
      <c r="P27" s="81">
        <f t="shared" si="4"/>
        <v>2647377683</v>
      </c>
      <c r="Q27" s="96">
        <f t="shared" si="5"/>
        <v>0.26626998280986974</v>
      </c>
      <c r="R27" s="80">
        <f>SUM(R22:R26)</f>
        <v>1733843016</v>
      </c>
      <c r="S27" s="81">
        <f>SUM(S22:S26)</f>
        <v>334278781</v>
      </c>
      <c r="T27" s="81">
        <f t="shared" si="6"/>
        <v>2068121797</v>
      </c>
      <c r="U27" s="96">
        <f t="shared" si="7"/>
        <v>0.20039168799011214</v>
      </c>
      <c r="V27" s="80">
        <f>SUM(V22:V26)</f>
        <v>0</v>
      </c>
      <c r="W27" s="81">
        <f>SUM(W22:W26)</f>
        <v>0</v>
      </c>
      <c r="X27" s="81">
        <f t="shared" si="8"/>
        <v>0</v>
      </c>
      <c r="Y27" s="96">
        <f t="shared" si="9"/>
        <v>0</v>
      </c>
      <c r="Z27" s="80">
        <f t="shared" si="10"/>
        <v>6343443630</v>
      </c>
      <c r="AA27" s="81">
        <f t="shared" si="11"/>
        <v>1163366004</v>
      </c>
      <c r="AB27" s="81">
        <f t="shared" si="12"/>
        <v>7506809634</v>
      </c>
      <c r="AC27" s="96">
        <f t="shared" si="13"/>
        <v>0.72737604533728339</v>
      </c>
      <c r="AD27" s="80">
        <f>SUM(AD22:AD26)</f>
        <v>1755464275</v>
      </c>
      <c r="AE27" s="81">
        <f>SUM(AE22:AE26)</f>
        <v>289346523</v>
      </c>
      <c r="AF27" s="81">
        <f t="shared" si="14"/>
        <v>2044810798</v>
      </c>
      <c r="AG27" s="81">
        <f>SUM(AG22:AG26)</f>
        <v>9347149840</v>
      </c>
      <c r="AH27" s="81">
        <f>SUM(AH22:AH26)</f>
        <v>9593558781</v>
      </c>
      <c r="AI27" s="82">
        <f>SUM(AI22:AI26)</f>
        <v>7007416982</v>
      </c>
      <c r="AJ27" s="116">
        <f t="shared" si="15"/>
        <v>0.73042935806868226</v>
      </c>
      <c r="AK27" s="117">
        <f t="shared" si="16"/>
        <v>1.1400076243141877E-2</v>
      </c>
    </row>
    <row r="28" spans="1:37" ht="13" x14ac:dyDescent="0.3">
      <c r="A28" s="55" t="s">
        <v>101</v>
      </c>
      <c r="B28" s="56" t="s">
        <v>390</v>
      </c>
      <c r="C28" s="57" t="s">
        <v>391</v>
      </c>
      <c r="D28" s="77">
        <v>618056571</v>
      </c>
      <c r="E28" s="78">
        <v>109479950</v>
      </c>
      <c r="F28" s="79">
        <f t="shared" si="0"/>
        <v>727536521</v>
      </c>
      <c r="G28" s="77">
        <v>734025556</v>
      </c>
      <c r="H28" s="78">
        <v>127715950</v>
      </c>
      <c r="I28" s="79">
        <f t="shared" si="1"/>
        <v>861741506</v>
      </c>
      <c r="J28" s="77">
        <v>142719372</v>
      </c>
      <c r="K28" s="78">
        <v>16634767</v>
      </c>
      <c r="L28" s="78">
        <f t="shared" si="2"/>
        <v>159354139</v>
      </c>
      <c r="M28" s="95">
        <f t="shared" si="3"/>
        <v>0.21903249445260495</v>
      </c>
      <c r="N28" s="77">
        <v>155095496</v>
      </c>
      <c r="O28" s="78">
        <v>14254991</v>
      </c>
      <c r="P28" s="78">
        <f t="shared" si="4"/>
        <v>169350487</v>
      </c>
      <c r="Q28" s="95">
        <f t="shared" si="5"/>
        <v>0.23277248923150623</v>
      </c>
      <c r="R28" s="77">
        <v>151277440</v>
      </c>
      <c r="S28" s="78">
        <v>5612825</v>
      </c>
      <c r="T28" s="78">
        <f t="shared" si="6"/>
        <v>156890265</v>
      </c>
      <c r="U28" s="95">
        <f t="shared" si="7"/>
        <v>0.18206186415256642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449092308</v>
      </c>
      <c r="AA28" s="78">
        <f t="shared" si="11"/>
        <v>36502583</v>
      </c>
      <c r="AB28" s="78">
        <f t="shared" si="12"/>
        <v>485594891</v>
      </c>
      <c r="AC28" s="95">
        <f t="shared" si="13"/>
        <v>0.56350412231391345</v>
      </c>
      <c r="AD28" s="77">
        <v>186496715</v>
      </c>
      <c r="AE28" s="78">
        <v>1020577</v>
      </c>
      <c r="AF28" s="78">
        <f t="shared" si="14"/>
        <v>187517292</v>
      </c>
      <c r="AG28" s="78">
        <v>658517910</v>
      </c>
      <c r="AH28" s="78">
        <v>658517910</v>
      </c>
      <c r="AI28" s="79">
        <v>434085731</v>
      </c>
      <c r="AJ28" s="114">
        <f t="shared" si="15"/>
        <v>0.65918591492826673</v>
      </c>
      <c r="AK28" s="115">
        <f t="shared" si="16"/>
        <v>-0.16332908113882105</v>
      </c>
    </row>
    <row r="29" spans="1:37" ht="13" x14ac:dyDescent="0.3">
      <c r="A29" s="55" t="s">
        <v>101</v>
      </c>
      <c r="B29" s="56" t="s">
        <v>392</v>
      </c>
      <c r="C29" s="57" t="s">
        <v>393</v>
      </c>
      <c r="D29" s="77">
        <v>904209566</v>
      </c>
      <c r="E29" s="78">
        <v>157914047</v>
      </c>
      <c r="F29" s="79">
        <f t="shared" si="0"/>
        <v>1062123613</v>
      </c>
      <c r="G29" s="77">
        <v>888327921</v>
      </c>
      <c r="H29" s="78">
        <v>220667206</v>
      </c>
      <c r="I29" s="79">
        <f t="shared" si="1"/>
        <v>1108995127</v>
      </c>
      <c r="J29" s="77">
        <v>279084519</v>
      </c>
      <c r="K29" s="78">
        <v>38430289</v>
      </c>
      <c r="L29" s="78">
        <f t="shared" si="2"/>
        <v>317514808</v>
      </c>
      <c r="M29" s="95">
        <f t="shared" si="3"/>
        <v>0.29894336602042948</v>
      </c>
      <c r="N29" s="77">
        <v>208333965</v>
      </c>
      <c r="O29" s="78">
        <v>49156915</v>
      </c>
      <c r="P29" s="78">
        <f t="shared" si="4"/>
        <v>257490880</v>
      </c>
      <c r="Q29" s="95">
        <f t="shared" si="5"/>
        <v>0.24243023773166034</v>
      </c>
      <c r="R29" s="77">
        <v>195799238</v>
      </c>
      <c r="S29" s="78">
        <v>40250342</v>
      </c>
      <c r="T29" s="78">
        <f t="shared" si="6"/>
        <v>236049580</v>
      </c>
      <c r="U29" s="95">
        <f t="shared" si="7"/>
        <v>0.21284997043995127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683217722</v>
      </c>
      <c r="AA29" s="78">
        <f t="shared" si="11"/>
        <v>127837546</v>
      </c>
      <c r="AB29" s="78">
        <f t="shared" si="12"/>
        <v>811055268</v>
      </c>
      <c r="AC29" s="95">
        <f t="shared" si="13"/>
        <v>0.73134249939765517</v>
      </c>
      <c r="AD29" s="77">
        <v>207201595</v>
      </c>
      <c r="AE29" s="78">
        <v>30137169</v>
      </c>
      <c r="AF29" s="78">
        <f t="shared" si="14"/>
        <v>237338764</v>
      </c>
      <c r="AG29" s="78">
        <v>1062541155</v>
      </c>
      <c r="AH29" s="78">
        <v>1100495159</v>
      </c>
      <c r="AI29" s="79">
        <v>766888265</v>
      </c>
      <c r="AJ29" s="114">
        <f t="shared" si="15"/>
        <v>0.69685746341388499</v>
      </c>
      <c r="AK29" s="115">
        <f t="shared" si="16"/>
        <v>-5.4318307649061648E-3</v>
      </c>
    </row>
    <row r="30" spans="1:37" ht="13" x14ac:dyDescent="0.3">
      <c r="A30" s="55" t="s">
        <v>101</v>
      </c>
      <c r="B30" s="56" t="s">
        <v>394</v>
      </c>
      <c r="C30" s="57" t="s">
        <v>395</v>
      </c>
      <c r="D30" s="77">
        <v>656606032</v>
      </c>
      <c r="E30" s="78">
        <v>152010992</v>
      </c>
      <c r="F30" s="79">
        <f t="shared" si="0"/>
        <v>808617024</v>
      </c>
      <c r="G30" s="77">
        <v>719110929</v>
      </c>
      <c r="H30" s="78">
        <v>171875488</v>
      </c>
      <c r="I30" s="79">
        <f t="shared" si="1"/>
        <v>890986417</v>
      </c>
      <c r="J30" s="77">
        <v>187355133</v>
      </c>
      <c r="K30" s="78">
        <v>49629218</v>
      </c>
      <c r="L30" s="78">
        <f t="shared" si="2"/>
        <v>236984351</v>
      </c>
      <c r="M30" s="95">
        <f t="shared" si="3"/>
        <v>0.29307366029434473</v>
      </c>
      <c r="N30" s="77">
        <v>187417133</v>
      </c>
      <c r="O30" s="78">
        <v>37609310</v>
      </c>
      <c r="P30" s="78">
        <f t="shared" si="4"/>
        <v>225026443</v>
      </c>
      <c r="Q30" s="95">
        <f t="shared" si="5"/>
        <v>0.27828556204129584</v>
      </c>
      <c r="R30" s="77">
        <v>180336044</v>
      </c>
      <c r="S30" s="78">
        <v>19763443</v>
      </c>
      <c r="T30" s="78">
        <f t="shared" si="6"/>
        <v>200099487</v>
      </c>
      <c r="U30" s="95">
        <f t="shared" si="7"/>
        <v>0.22458197249936304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555108310</v>
      </c>
      <c r="AA30" s="78">
        <f t="shared" si="11"/>
        <v>107001971</v>
      </c>
      <c r="AB30" s="78">
        <f t="shared" si="12"/>
        <v>662110281</v>
      </c>
      <c r="AC30" s="95">
        <f t="shared" si="13"/>
        <v>0.74312051044432481</v>
      </c>
      <c r="AD30" s="77">
        <v>190634703</v>
      </c>
      <c r="AE30" s="78">
        <v>16061451</v>
      </c>
      <c r="AF30" s="78">
        <f t="shared" si="14"/>
        <v>206696154</v>
      </c>
      <c r="AG30" s="78">
        <v>691750950</v>
      </c>
      <c r="AH30" s="78">
        <v>766922735</v>
      </c>
      <c r="AI30" s="79">
        <v>558718425</v>
      </c>
      <c r="AJ30" s="114">
        <f t="shared" si="15"/>
        <v>0.72851983583457069</v>
      </c>
      <c r="AK30" s="115">
        <f t="shared" si="16"/>
        <v>-3.1914802826955357E-2</v>
      </c>
    </row>
    <row r="31" spans="1:37" ht="13" x14ac:dyDescent="0.3">
      <c r="A31" s="55" t="s">
        <v>101</v>
      </c>
      <c r="B31" s="56" t="s">
        <v>396</v>
      </c>
      <c r="C31" s="57" t="s">
        <v>397</v>
      </c>
      <c r="D31" s="77">
        <v>1720308375</v>
      </c>
      <c r="E31" s="78">
        <v>440755800</v>
      </c>
      <c r="F31" s="79">
        <f t="shared" si="0"/>
        <v>2161064175</v>
      </c>
      <c r="G31" s="77">
        <v>1722976930</v>
      </c>
      <c r="H31" s="78">
        <v>463332771</v>
      </c>
      <c r="I31" s="79">
        <f t="shared" si="1"/>
        <v>2186309701</v>
      </c>
      <c r="J31" s="77">
        <v>405834233</v>
      </c>
      <c r="K31" s="78">
        <v>128826567</v>
      </c>
      <c r="L31" s="78">
        <f t="shared" si="2"/>
        <v>534660800</v>
      </c>
      <c r="M31" s="95">
        <f t="shared" si="3"/>
        <v>0.24740625761379809</v>
      </c>
      <c r="N31" s="77">
        <v>473727246</v>
      </c>
      <c r="O31" s="78">
        <v>104173468</v>
      </c>
      <c r="P31" s="78">
        <f t="shared" si="4"/>
        <v>577900714</v>
      </c>
      <c r="Q31" s="95">
        <f t="shared" si="5"/>
        <v>0.26741487859794816</v>
      </c>
      <c r="R31" s="77">
        <v>451278363</v>
      </c>
      <c r="S31" s="78">
        <v>56728766</v>
      </c>
      <c r="T31" s="78">
        <f t="shared" si="6"/>
        <v>508007129</v>
      </c>
      <c r="U31" s="95">
        <f t="shared" si="7"/>
        <v>0.23235826505624602</v>
      </c>
      <c r="V31" s="77">
        <v>0</v>
      </c>
      <c r="W31" s="78">
        <v>0</v>
      </c>
      <c r="X31" s="78">
        <f t="shared" si="8"/>
        <v>0</v>
      </c>
      <c r="Y31" s="95">
        <f t="shared" si="9"/>
        <v>0</v>
      </c>
      <c r="Z31" s="77">
        <f t="shared" si="10"/>
        <v>1330839842</v>
      </c>
      <c r="AA31" s="78">
        <f t="shared" si="11"/>
        <v>289728801</v>
      </c>
      <c r="AB31" s="78">
        <f t="shared" si="12"/>
        <v>1620568643</v>
      </c>
      <c r="AC31" s="95">
        <f t="shared" si="13"/>
        <v>0.74123471265702445</v>
      </c>
      <c r="AD31" s="77">
        <v>355283288</v>
      </c>
      <c r="AE31" s="78">
        <v>78550905</v>
      </c>
      <c r="AF31" s="78">
        <f t="shared" si="14"/>
        <v>433834193</v>
      </c>
      <c r="AG31" s="78">
        <v>1915617490</v>
      </c>
      <c r="AH31" s="78">
        <v>1979122087</v>
      </c>
      <c r="AI31" s="79">
        <v>1453464775</v>
      </c>
      <c r="AJ31" s="114">
        <f t="shared" si="15"/>
        <v>0.73439874404271654</v>
      </c>
      <c r="AK31" s="115">
        <f t="shared" si="16"/>
        <v>0.17097070078107013</v>
      </c>
    </row>
    <row r="32" spans="1:37" ht="13" x14ac:dyDescent="0.3">
      <c r="A32" s="55" t="s">
        <v>101</v>
      </c>
      <c r="B32" s="56" t="s">
        <v>398</v>
      </c>
      <c r="C32" s="57" t="s">
        <v>399</v>
      </c>
      <c r="D32" s="77">
        <v>1000923684</v>
      </c>
      <c r="E32" s="78">
        <v>202997292</v>
      </c>
      <c r="F32" s="79">
        <f t="shared" si="0"/>
        <v>1203920976</v>
      </c>
      <c r="G32" s="77">
        <v>981773399</v>
      </c>
      <c r="H32" s="78">
        <v>264614502</v>
      </c>
      <c r="I32" s="79">
        <f t="shared" si="1"/>
        <v>1246387901</v>
      </c>
      <c r="J32" s="77">
        <v>258054583</v>
      </c>
      <c r="K32" s="78">
        <v>19408888</v>
      </c>
      <c r="L32" s="78">
        <f t="shared" si="2"/>
        <v>277463471</v>
      </c>
      <c r="M32" s="95">
        <f t="shared" si="3"/>
        <v>0.23046651444006405</v>
      </c>
      <c r="N32" s="77">
        <v>237674425</v>
      </c>
      <c r="O32" s="78">
        <v>29250686</v>
      </c>
      <c r="P32" s="78">
        <f t="shared" si="4"/>
        <v>266925111</v>
      </c>
      <c r="Q32" s="95">
        <f t="shared" si="5"/>
        <v>0.22171314921918928</v>
      </c>
      <c r="R32" s="77">
        <v>234881620</v>
      </c>
      <c r="S32" s="78">
        <v>17859283</v>
      </c>
      <c r="T32" s="78">
        <f t="shared" si="6"/>
        <v>252740903</v>
      </c>
      <c r="U32" s="95">
        <f t="shared" si="7"/>
        <v>0.20277868775621241</v>
      </c>
      <c r="V32" s="77">
        <v>0</v>
      </c>
      <c r="W32" s="78">
        <v>0</v>
      </c>
      <c r="X32" s="78">
        <f t="shared" si="8"/>
        <v>0</v>
      </c>
      <c r="Y32" s="95">
        <f t="shared" si="9"/>
        <v>0</v>
      </c>
      <c r="Z32" s="77">
        <f t="shared" si="10"/>
        <v>730610628</v>
      </c>
      <c r="AA32" s="78">
        <f t="shared" si="11"/>
        <v>66518857</v>
      </c>
      <c r="AB32" s="78">
        <f t="shared" si="12"/>
        <v>797129485</v>
      </c>
      <c r="AC32" s="95">
        <f t="shared" si="13"/>
        <v>0.63955168720784938</v>
      </c>
      <c r="AD32" s="77">
        <v>182024849</v>
      </c>
      <c r="AE32" s="78">
        <v>8122887</v>
      </c>
      <c r="AF32" s="78">
        <f t="shared" si="14"/>
        <v>190147736</v>
      </c>
      <c r="AG32" s="78">
        <v>1130811221</v>
      </c>
      <c r="AH32" s="78">
        <v>1164545275</v>
      </c>
      <c r="AI32" s="79">
        <v>693859287</v>
      </c>
      <c r="AJ32" s="114">
        <f t="shared" si="15"/>
        <v>0.59581993237660935</v>
      </c>
      <c r="AK32" s="115">
        <f t="shared" si="16"/>
        <v>0.32918176317387227</v>
      </c>
    </row>
    <row r="33" spans="1:37" ht="13" x14ac:dyDescent="0.3">
      <c r="A33" s="55" t="s">
        <v>116</v>
      </c>
      <c r="B33" s="56" t="s">
        <v>400</v>
      </c>
      <c r="C33" s="57" t="s">
        <v>401</v>
      </c>
      <c r="D33" s="77">
        <v>171661676</v>
      </c>
      <c r="E33" s="78">
        <v>100000</v>
      </c>
      <c r="F33" s="79">
        <f t="shared" si="0"/>
        <v>171761676</v>
      </c>
      <c r="G33" s="77">
        <v>197862229</v>
      </c>
      <c r="H33" s="78">
        <v>1200000</v>
      </c>
      <c r="I33" s="79">
        <f t="shared" si="1"/>
        <v>199062229</v>
      </c>
      <c r="J33" s="77">
        <v>66930866</v>
      </c>
      <c r="K33" s="78">
        <v>0</v>
      </c>
      <c r="L33" s="78">
        <f t="shared" si="2"/>
        <v>66930866</v>
      </c>
      <c r="M33" s="95">
        <f t="shared" si="3"/>
        <v>0.38967287440767634</v>
      </c>
      <c r="N33" s="77">
        <v>80342429</v>
      </c>
      <c r="O33" s="78">
        <v>0</v>
      </c>
      <c r="P33" s="78">
        <f t="shared" si="4"/>
        <v>80342429</v>
      </c>
      <c r="Q33" s="95">
        <f t="shared" si="5"/>
        <v>0.46775526922548194</v>
      </c>
      <c r="R33" s="77">
        <v>41718675</v>
      </c>
      <c r="S33" s="78">
        <v>98700</v>
      </c>
      <c r="T33" s="78">
        <f t="shared" si="6"/>
        <v>41817375</v>
      </c>
      <c r="U33" s="95">
        <f t="shared" si="7"/>
        <v>0.21007187154525434</v>
      </c>
      <c r="V33" s="77">
        <v>0</v>
      </c>
      <c r="W33" s="78">
        <v>0</v>
      </c>
      <c r="X33" s="78">
        <f t="shared" si="8"/>
        <v>0</v>
      </c>
      <c r="Y33" s="95">
        <f t="shared" si="9"/>
        <v>0</v>
      </c>
      <c r="Z33" s="77">
        <f t="shared" si="10"/>
        <v>188991970</v>
      </c>
      <c r="AA33" s="78">
        <f t="shared" si="11"/>
        <v>98700</v>
      </c>
      <c r="AB33" s="78">
        <f t="shared" si="12"/>
        <v>189090670</v>
      </c>
      <c r="AC33" s="95">
        <f t="shared" si="13"/>
        <v>0.94990732772313125</v>
      </c>
      <c r="AD33" s="77">
        <v>3194082</v>
      </c>
      <c r="AE33" s="78">
        <v>0</v>
      </c>
      <c r="AF33" s="78">
        <f t="shared" si="14"/>
        <v>3194082</v>
      </c>
      <c r="AG33" s="78">
        <v>165076538</v>
      </c>
      <c r="AH33" s="78">
        <v>165156538</v>
      </c>
      <c r="AI33" s="79">
        <v>124192272</v>
      </c>
      <c r="AJ33" s="114">
        <f t="shared" si="15"/>
        <v>0.75196703384518748</v>
      </c>
      <c r="AK33" s="115">
        <f t="shared" si="16"/>
        <v>12.092141967551241</v>
      </c>
    </row>
    <row r="34" spans="1:37" ht="14" x14ac:dyDescent="0.3">
      <c r="A34" s="58" t="s">
        <v>0</v>
      </c>
      <c r="B34" s="59" t="s">
        <v>402</v>
      </c>
      <c r="C34" s="60" t="s">
        <v>0</v>
      </c>
      <c r="D34" s="80">
        <f>SUM(D28:D33)</f>
        <v>5071765904</v>
      </c>
      <c r="E34" s="81">
        <f>SUM(E28:E33)</f>
        <v>1063258081</v>
      </c>
      <c r="F34" s="82">
        <f t="shared" si="0"/>
        <v>6135023985</v>
      </c>
      <c r="G34" s="80">
        <f>SUM(G28:G33)</f>
        <v>5244076964</v>
      </c>
      <c r="H34" s="81">
        <f>SUM(H28:H33)</f>
        <v>1249405917</v>
      </c>
      <c r="I34" s="82">
        <f t="shared" si="1"/>
        <v>6493482881</v>
      </c>
      <c r="J34" s="80">
        <f>SUM(J28:J33)</f>
        <v>1339978706</v>
      </c>
      <c r="K34" s="81">
        <f>SUM(K28:K33)</f>
        <v>252929729</v>
      </c>
      <c r="L34" s="81">
        <f t="shared" si="2"/>
        <v>1592908435</v>
      </c>
      <c r="M34" s="96">
        <f t="shared" si="3"/>
        <v>0.25964176161244462</v>
      </c>
      <c r="N34" s="80">
        <f>SUM(N28:N33)</f>
        <v>1342590694</v>
      </c>
      <c r="O34" s="81">
        <f>SUM(O28:O33)</f>
        <v>234445370</v>
      </c>
      <c r="P34" s="81">
        <f t="shared" si="4"/>
        <v>1577036064</v>
      </c>
      <c r="Q34" s="96">
        <f t="shared" si="5"/>
        <v>0.25705458819000854</v>
      </c>
      <c r="R34" s="80">
        <f>SUM(R28:R33)</f>
        <v>1255291380</v>
      </c>
      <c r="S34" s="81">
        <f>SUM(S28:S33)</f>
        <v>140313359</v>
      </c>
      <c r="T34" s="81">
        <f t="shared" si="6"/>
        <v>1395604739</v>
      </c>
      <c r="U34" s="96">
        <f t="shared" si="7"/>
        <v>0.21492391133940683</v>
      </c>
      <c r="V34" s="80">
        <f>SUM(V28:V33)</f>
        <v>0</v>
      </c>
      <c r="W34" s="81">
        <f>SUM(W28:W33)</f>
        <v>0</v>
      </c>
      <c r="X34" s="81">
        <f t="shared" si="8"/>
        <v>0</v>
      </c>
      <c r="Y34" s="96">
        <f t="shared" si="9"/>
        <v>0</v>
      </c>
      <c r="Z34" s="80">
        <f t="shared" si="10"/>
        <v>3937860780</v>
      </c>
      <c r="AA34" s="81">
        <f t="shared" si="11"/>
        <v>627688458</v>
      </c>
      <c r="AB34" s="81">
        <f t="shared" si="12"/>
        <v>4565549238</v>
      </c>
      <c r="AC34" s="96">
        <f t="shared" si="13"/>
        <v>0.70309713934240836</v>
      </c>
      <c r="AD34" s="80">
        <f>SUM(AD28:AD33)</f>
        <v>1124835232</v>
      </c>
      <c r="AE34" s="81">
        <f>SUM(AE28:AE33)</f>
        <v>133892989</v>
      </c>
      <c r="AF34" s="81">
        <f t="shared" si="14"/>
        <v>1258728221</v>
      </c>
      <c r="AG34" s="81">
        <f>SUM(AG28:AG33)</f>
        <v>5624315264</v>
      </c>
      <c r="AH34" s="81">
        <f>SUM(AH28:AH33)</f>
        <v>5834759704</v>
      </c>
      <c r="AI34" s="82">
        <f>SUM(AI28:AI33)</f>
        <v>4031208755</v>
      </c>
      <c r="AJ34" s="116">
        <f t="shared" si="15"/>
        <v>0.69089541977819902</v>
      </c>
      <c r="AK34" s="117">
        <f t="shared" si="16"/>
        <v>0.10874191562278468</v>
      </c>
    </row>
    <row r="35" spans="1:37" ht="13" x14ac:dyDescent="0.3">
      <c r="A35" s="55" t="s">
        <v>101</v>
      </c>
      <c r="B35" s="56" t="s">
        <v>403</v>
      </c>
      <c r="C35" s="57" t="s">
        <v>404</v>
      </c>
      <c r="D35" s="77">
        <v>414463626</v>
      </c>
      <c r="E35" s="78">
        <v>149431968</v>
      </c>
      <c r="F35" s="79">
        <f t="shared" si="0"/>
        <v>563895594</v>
      </c>
      <c r="G35" s="77">
        <v>438127903</v>
      </c>
      <c r="H35" s="78">
        <v>148932678</v>
      </c>
      <c r="I35" s="79">
        <f t="shared" si="1"/>
        <v>587060581</v>
      </c>
      <c r="J35" s="77">
        <v>129157150</v>
      </c>
      <c r="K35" s="78">
        <v>21553423</v>
      </c>
      <c r="L35" s="78">
        <f t="shared" si="2"/>
        <v>150710573</v>
      </c>
      <c r="M35" s="95">
        <f t="shared" si="3"/>
        <v>0.26726680364876199</v>
      </c>
      <c r="N35" s="77">
        <v>114510335</v>
      </c>
      <c r="O35" s="78">
        <v>14759022</v>
      </c>
      <c r="P35" s="78">
        <f t="shared" si="4"/>
        <v>129269357</v>
      </c>
      <c r="Q35" s="95">
        <f t="shared" si="5"/>
        <v>0.22924342444853363</v>
      </c>
      <c r="R35" s="77">
        <v>106294304</v>
      </c>
      <c r="S35" s="78">
        <v>14968118</v>
      </c>
      <c r="T35" s="78">
        <f t="shared" si="6"/>
        <v>121262422</v>
      </c>
      <c r="U35" s="95">
        <f t="shared" si="7"/>
        <v>0.20655861749981813</v>
      </c>
      <c r="V35" s="77">
        <v>0</v>
      </c>
      <c r="W35" s="78">
        <v>0</v>
      </c>
      <c r="X35" s="78">
        <f t="shared" si="8"/>
        <v>0</v>
      </c>
      <c r="Y35" s="95">
        <f t="shared" si="9"/>
        <v>0</v>
      </c>
      <c r="Z35" s="77">
        <f t="shared" si="10"/>
        <v>349961789</v>
      </c>
      <c r="AA35" s="78">
        <f t="shared" si="11"/>
        <v>51280563</v>
      </c>
      <c r="AB35" s="78">
        <f t="shared" si="12"/>
        <v>401242352</v>
      </c>
      <c r="AC35" s="95">
        <f t="shared" si="13"/>
        <v>0.68347691019642831</v>
      </c>
      <c r="AD35" s="77">
        <v>106397668</v>
      </c>
      <c r="AE35" s="78">
        <v>4840647</v>
      </c>
      <c r="AF35" s="78">
        <f t="shared" si="14"/>
        <v>111238315</v>
      </c>
      <c r="AG35" s="78">
        <v>486830653</v>
      </c>
      <c r="AH35" s="78">
        <v>520929647</v>
      </c>
      <c r="AI35" s="79">
        <v>421479714</v>
      </c>
      <c r="AJ35" s="114">
        <f t="shared" si="15"/>
        <v>0.80909143188005195</v>
      </c>
      <c r="AK35" s="115">
        <f t="shared" si="16"/>
        <v>9.0113797570558374E-2</v>
      </c>
    </row>
    <row r="36" spans="1:37" ht="13" x14ac:dyDescent="0.3">
      <c r="A36" s="55" t="s">
        <v>101</v>
      </c>
      <c r="B36" s="56" t="s">
        <v>405</v>
      </c>
      <c r="C36" s="57" t="s">
        <v>406</v>
      </c>
      <c r="D36" s="77">
        <v>770482947</v>
      </c>
      <c r="E36" s="78">
        <v>98829145</v>
      </c>
      <c r="F36" s="79">
        <f t="shared" si="0"/>
        <v>869312092</v>
      </c>
      <c r="G36" s="77">
        <v>832748458</v>
      </c>
      <c r="H36" s="78">
        <v>142655917</v>
      </c>
      <c r="I36" s="79">
        <f t="shared" si="1"/>
        <v>975404375</v>
      </c>
      <c r="J36" s="77">
        <v>237573915</v>
      </c>
      <c r="K36" s="78">
        <v>27783758</v>
      </c>
      <c r="L36" s="78">
        <f t="shared" si="2"/>
        <v>265357673</v>
      </c>
      <c r="M36" s="95">
        <f t="shared" si="3"/>
        <v>0.30525018050709457</v>
      </c>
      <c r="N36" s="77">
        <v>256816144</v>
      </c>
      <c r="O36" s="78">
        <v>23433373</v>
      </c>
      <c r="P36" s="78">
        <f t="shared" si="4"/>
        <v>280249517</v>
      </c>
      <c r="Q36" s="95">
        <f t="shared" si="5"/>
        <v>0.3223807877274989</v>
      </c>
      <c r="R36" s="77">
        <v>172502296</v>
      </c>
      <c r="S36" s="78">
        <v>31911251</v>
      </c>
      <c r="T36" s="78">
        <f t="shared" si="6"/>
        <v>204413547</v>
      </c>
      <c r="U36" s="95">
        <f t="shared" si="7"/>
        <v>0.20956800301413453</v>
      </c>
      <c r="V36" s="77">
        <v>0</v>
      </c>
      <c r="W36" s="78">
        <v>0</v>
      </c>
      <c r="X36" s="78">
        <f t="shared" si="8"/>
        <v>0</v>
      </c>
      <c r="Y36" s="95">
        <f t="shared" si="9"/>
        <v>0</v>
      </c>
      <c r="Z36" s="77">
        <f t="shared" si="10"/>
        <v>666892355</v>
      </c>
      <c r="AA36" s="78">
        <f t="shared" si="11"/>
        <v>83128382</v>
      </c>
      <c r="AB36" s="78">
        <f t="shared" si="12"/>
        <v>750020737</v>
      </c>
      <c r="AC36" s="95">
        <f t="shared" si="13"/>
        <v>0.76893312786299528</v>
      </c>
      <c r="AD36" s="77">
        <v>214960225</v>
      </c>
      <c r="AE36" s="78">
        <v>14339406</v>
      </c>
      <c r="AF36" s="78">
        <f t="shared" si="14"/>
        <v>229299631</v>
      </c>
      <c r="AG36" s="78">
        <v>863206833</v>
      </c>
      <c r="AH36" s="78">
        <v>916925361</v>
      </c>
      <c r="AI36" s="79">
        <v>713960599</v>
      </c>
      <c r="AJ36" s="114">
        <f t="shared" si="15"/>
        <v>0.77864636465213877</v>
      </c>
      <c r="AK36" s="115">
        <f t="shared" si="16"/>
        <v>-0.10853085062313073</v>
      </c>
    </row>
    <row r="37" spans="1:37" ht="13" x14ac:dyDescent="0.3">
      <c r="A37" s="55" t="s">
        <v>101</v>
      </c>
      <c r="B37" s="56" t="s">
        <v>407</v>
      </c>
      <c r="C37" s="57" t="s">
        <v>408</v>
      </c>
      <c r="D37" s="77">
        <v>501018350</v>
      </c>
      <c r="E37" s="78">
        <v>161742930</v>
      </c>
      <c r="F37" s="79">
        <f t="shared" si="0"/>
        <v>662761280</v>
      </c>
      <c r="G37" s="77">
        <v>525200650</v>
      </c>
      <c r="H37" s="78">
        <v>143776349</v>
      </c>
      <c r="I37" s="79">
        <f t="shared" si="1"/>
        <v>668976999</v>
      </c>
      <c r="J37" s="77">
        <v>171771840</v>
      </c>
      <c r="K37" s="78">
        <v>30361921</v>
      </c>
      <c r="L37" s="78">
        <f t="shared" si="2"/>
        <v>202133761</v>
      </c>
      <c r="M37" s="95">
        <f t="shared" si="3"/>
        <v>0.30498728139338493</v>
      </c>
      <c r="N37" s="77">
        <v>158578062</v>
      </c>
      <c r="O37" s="78">
        <v>6230782</v>
      </c>
      <c r="P37" s="78">
        <f t="shared" si="4"/>
        <v>164808844</v>
      </c>
      <c r="Q37" s="95">
        <f t="shared" si="5"/>
        <v>0.24866999472268506</v>
      </c>
      <c r="R37" s="77">
        <v>128631722</v>
      </c>
      <c r="S37" s="78">
        <v>18676951</v>
      </c>
      <c r="T37" s="78">
        <f t="shared" si="6"/>
        <v>147308673</v>
      </c>
      <c r="U37" s="95">
        <f t="shared" si="7"/>
        <v>0.22019990705240974</v>
      </c>
      <c r="V37" s="77">
        <v>0</v>
      </c>
      <c r="W37" s="78">
        <v>0</v>
      </c>
      <c r="X37" s="78">
        <f t="shared" si="8"/>
        <v>0</v>
      </c>
      <c r="Y37" s="95">
        <f t="shared" si="9"/>
        <v>0</v>
      </c>
      <c r="Z37" s="77">
        <f t="shared" si="10"/>
        <v>458981624</v>
      </c>
      <c r="AA37" s="78">
        <f t="shared" si="11"/>
        <v>55269654</v>
      </c>
      <c r="AB37" s="78">
        <f t="shared" si="12"/>
        <v>514251278</v>
      </c>
      <c r="AC37" s="95">
        <f t="shared" si="13"/>
        <v>0.76871294344755192</v>
      </c>
      <c r="AD37" s="77">
        <v>112042266</v>
      </c>
      <c r="AE37" s="78">
        <v>18796955</v>
      </c>
      <c r="AF37" s="78">
        <f t="shared" si="14"/>
        <v>130839221</v>
      </c>
      <c r="AG37" s="78">
        <v>633661000</v>
      </c>
      <c r="AH37" s="78">
        <v>620436921</v>
      </c>
      <c r="AI37" s="79">
        <v>505120289</v>
      </c>
      <c r="AJ37" s="114">
        <f t="shared" si="15"/>
        <v>0.81413641242668733</v>
      </c>
      <c r="AK37" s="115">
        <f t="shared" si="16"/>
        <v>0.12587549722571345</v>
      </c>
    </row>
    <row r="38" spans="1:37" ht="13" x14ac:dyDescent="0.3">
      <c r="A38" s="55" t="s">
        <v>101</v>
      </c>
      <c r="B38" s="56" t="s">
        <v>409</v>
      </c>
      <c r="C38" s="57" t="s">
        <v>410</v>
      </c>
      <c r="D38" s="77">
        <v>1121281704</v>
      </c>
      <c r="E38" s="78">
        <v>289401068</v>
      </c>
      <c r="F38" s="79">
        <f t="shared" si="0"/>
        <v>1410682772</v>
      </c>
      <c r="G38" s="77">
        <v>1079551533</v>
      </c>
      <c r="H38" s="78">
        <v>201988679</v>
      </c>
      <c r="I38" s="79">
        <f t="shared" si="1"/>
        <v>1281540212</v>
      </c>
      <c r="J38" s="77">
        <v>360465152</v>
      </c>
      <c r="K38" s="78">
        <v>53040121</v>
      </c>
      <c r="L38" s="78">
        <f t="shared" si="2"/>
        <v>413505273</v>
      </c>
      <c r="M38" s="95">
        <f t="shared" si="3"/>
        <v>0.29312420992690763</v>
      </c>
      <c r="N38" s="77">
        <v>295658510</v>
      </c>
      <c r="O38" s="78">
        <v>71908426</v>
      </c>
      <c r="P38" s="78">
        <f t="shared" si="4"/>
        <v>367566936</v>
      </c>
      <c r="Q38" s="95">
        <f t="shared" si="5"/>
        <v>0.26055959801570472</v>
      </c>
      <c r="R38" s="77">
        <v>269480324</v>
      </c>
      <c r="S38" s="78">
        <v>51664673</v>
      </c>
      <c r="T38" s="78">
        <f t="shared" si="6"/>
        <v>321144997</v>
      </c>
      <c r="U38" s="95">
        <f t="shared" si="7"/>
        <v>0.25059299270743446</v>
      </c>
      <c r="V38" s="77">
        <v>0</v>
      </c>
      <c r="W38" s="78">
        <v>0</v>
      </c>
      <c r="X38" s="78">
        <f t="shared" si="8"/>
        <v>0</v>
      </c>
      <c r="Y38" s="95">
        <f t="shared" si="9"/>
        <v>0</v>
      </c>
      <c r="Z38" s="77">
        <f t="shared" si="10"/>
        <v>925603986</v>
      </c>
      <c r="AA38" s="78">
        <f t="shared" si="11"/>
        <v>176613220</v>
      </c>
      <c r="AB38" s="78">
        <f t="shared" si="12"/>
        <v>1102217206</v>
      </c>
      <c r="AC38" s="95">
        <f t="shared" si="13"/>
        <v>0.86007227528183094</v>
      </c>
      <c r="AD38" s="77">
        <v>358793493</v>
      </c>
      <c r="AE38" s="78">
        <v>50102123</v>
      </c>
      <c r="AF38" s="78">
        <f t="shared" si="14"/>
        <v>408895616</v>
      </c>
      <c r="AG38" s="78">
        <v>1415861161</v>
      </c>
      <c r="AH38" s="78">
        <v>1346776051</v>
      </c>
      <c r="AI38" s="79">
        <v>1262064189</v>
      </c>
      <c r="AJ38" s="114">
        <f t="shared" si="15"/>
        <v>0.93710026107376931</v>
      </c>
      <c r="AK38" s="115">
        <f t="shared" si="16"/>
        <v>-0.21460396141786953</v>
      </c>
    </row>
    <row r="39" spans="1:37" ht="13" x14ac:dyDescent="0.3">
      <c r="A39" s="55" t="s">
        <v>116</v>
      </c>
      <c r="B39" s="56" t="s">
        <v>411</v>
      </c>
      <c r="C39" s="57" t="s">
        <v>412</v>
      </c>
      <c r="D39" s="77">
        <v>1460870248</v>
      </c>
      <c r="E39" s="78">
        <v>453099537</v>
      </c>
      <c r="F39" s="79">
        <f t="shared" si="0"/>
        <v>1913969785</v>
      </c>
      <c r="G39" s="77">
        <v>1452870248</v>
      </c>
      <c r="H39" s="78">
        <v>456595438</v>
      </c>
      <c r="I39" s="79">
        <f t="shared" si="1"/>
        <v>1909465686</v>
      </c>
      <c r="J39" s="77">
        <v>560095766</v>
      </c>
      <c r="K39" s="78">
        <v>99282023</v>
      </c>
      <c r="L39" s="78">
        <f t="shared" si="2"/>
        <v>659377789</v>
      </c>
      <c r="M39" s="95">
        <f t="shared" si="3"/>
        <v>0.34450794059949069</v>
      </c>
      <c r="N39" s="77">
        <v>446857634</v>
      </c>
      <c r="O39" s="78">
        <v>145334202</v>
      </c>
      <c r="P39" s="78">
        <f t="shared" si="4"/>
        <v>592191836</v>
      </c>
      <c r="Q39" s="95">
        <f t="shared" si="5"/>
        <v>0.30940500766578194</v>
      </c>
      <c r="R39" s="77">
        <v>360366473</v>
      </c>
      <c r="S39" s="78">
        <v>244587031</v>
      </c>
      <c r="T39" s="78">
        <f t="shared" si="6"/>
        <v>604953504</v>
      </c>
      <c r="U39" s="95">
        <f t="shared" si="7"/>
        <v>0.31681821173088104</v>
      </c>
      <c r="V39" s="77">
        <v>0</v>
      </c>
      <c r="W39" s="78">
        <v>0</v>
      </c>
      <c r="X39" s="78">
        <f t="shared" si="8"/>
        <v>0</v>
      </c>
      <c r="Y39" s="95">
        <f t="shared" si="9"/>
        <v>0</v>
      </c>
      <c r="Z39" s="77">
        <f t="shared" si="10"/>
        <v>1367319873</v>
      </c>
      <c r="AA39" s="78">
        <f t="shared" si="11"/>
        <v>489203256</v>
      </c>
      <c r="AB39" s="78">
        <f t="shared" si="12"/>
        <v>1856523129</v>
      </c>
      <c r="AC39" s="95">
        <f t="shared" si="13"/>
        <v>0.97227362744029955</v>
      </c>
      <c r="AD39" s="77">
        <v>345105049</v>
      </c>
      <c r="AE39" s="78">
        <v>95726740</v>
      </c>
      <c r="AF39" s="78">
        <f t="shared" si="14"/>
        <v>440831789</v>
      </c>
      <c r="AG39" s="78">
        <v>2060629583</v>
      </c>
      <c r="AH39" s="78">
        <v>2166287747</v>
      </c>
      <c r="AI39" s="79">
        <v>1646694088</v>
      </c>
      <c r="AJ39" s="114">
        <f t="shared" si="15"/>
        <v>0.76014559482249611</v>
      </c>
      <c r="AK39" s="115">
        <f t="shared" si="16"/>
        <v>0.37230009063615865</v>
      </c>
    </row>
    <row r="40" spans="1:37" ht="14" x14ac:dyDescent="0.3">
      <c r="A40" s="58" t="s">
        <v>0</v>
      </c>
      <c r="B40" s="59" t="s">
        <v>413</v>
      </c>
      <c r="C40" s="60" t="s">
        <v>0</v>
      </c>
      <c r="D40" s="80">
        <f>SUM(D35:D39)</f>
        <v>4268116875</v>
      </c>
      <c r="E40" s="81">
        <f>SUM(E35:E39)</f>
        <v>1152504648</v>
      </c>
      <c r="F40" s="82">
        <f t="shared" si="0"/>
        <v>5420621523</v>
      </c>
      <c r="G40" s="80">
        <f>SUM(G35:G39)</f>
        <v>4328498792</v>
      </c>
      <c r="H40" s="81">
        <f>SUM(H35:H39)</f>
        <v>1093949061</v>
      </c>
      <c r="I40" s="82">
        <f t="shared" si="1"/>
        <v>5422447853</v>
      </c>
      <c r="J40" s="80">
        <f>SUM(J35:J39)</f>
        <v>1459063823</v>
      </c>
      <c r="K40" s="81">
        <f>SUM(K35:K39)</f>
        <v>232021246</v>
      </c>
      <c r="L40" s="81">
        <f t="shared" si="2"/>
        <v>1691085069</v>
      </c>
      <c r="M40" s="96">
        <f t="shared" si="3"/>
        <v>0.31197254075471448</v>
      </c>
      <c r="N40" s="80">
        <f>SUM(N35:N39)</f>
        <v>1272420685</v>
      </c>
      <c r="O40" s="81">
        <f>SUM(O35:O39)</f>
        <v>261665805</v>
      </c>
      <c r="P40" s="81">
        <f t="shared" si="4"/>
        <v>1534086490</v>
      </c>
      <c r="Q40" s="96">
        <f t="shared" si="5"/>
        <v>0.28300933453678428</v>
      </c>
      <c r="R40" s="80">
        <f>SUM(R35:R39)</f>
        <v>1037275119</v>
      </c>
      <c r="S40" s="81">
        <f>SUM(S35:S39)</f>
        <v>361808024</v>
      </c>
      <c r="T40" s="81">
        <f t="shared" si="6"/>
        <v>1399083143</v>
      </c>
      <c r="U40" s="96">
        <f t="shared" si="7"/>
        <v>0.25801689217277568</v>
      </c>
      <c r="V40" s="80">
        <f>SUM(V35:V39)</f>
        <v>0</v>
      </c>
      <c r="W40" s="81">
        <f>SUM(W35:W39)</f>
        <v>0</v>
      </c>
      <c r="X40" s="81">
        <f t="shared" si="8"/>
        <v>0</v>
      </c>
      <c r="Y40" s="96">
        <f t="shared" si="9"/>
        <v>0</v>
      </c>
      <c r="Z40" s="80">
        <f t="shared" si="10"/>
        <v>3768759627</v>
      </c>
      <c r="AA40" s="81">
        <f t="shared" si="11"/>
        <v>855495075</v>
      </c>
      <c r="AB40" s="81">
        <f t="shared" si="12"/>
        <v>4624254702</v>
      </c>
      <c r="AC40" s="96">
        <f t="shared" si="13"/>
        <v>0.8527983721303295</v>
      </c>
      <c r="AD40" s="80">
        <f>SUM(AD35:AD39)</f>
        <v>1137298701</v>
      </c>
      <c r="AE40" s="81">
        <f>SUM(AE35:AE39)</f>
        <v>183805871</v>
      </c>
      <c r="AF40" s="81">
        <f t="shared" si="14"/>
        <v>1321104572</v>
      </c>
      <c r="AG40" s="81">
        <f>SUM(AG35:AG39)</f>
        <v>5460189230</v>
      </c>
      <c r="AH40" s="81">
        <f>SUM(AH35:AH39)</f>
        <v>5571355727</v>
      </c>
      <c r="AI40" s="82">
        <f>SUM(AI35:AI39)</f>
        <v>4549318879</v>
      </c>
      <c r="AJ40" s="116">
        <f t="shared" si="15"/>
        <v>0.81655509034417106</v>
      </c>
      <c r="AK40" s="117">
        <f t="shared" si="16"/>
        <v>5.9025282822198877E-2</v>
      </c>
    </row>
    <row r="41" spans="1:37" ht="14" x14ac:dyDescent="0.3">
      <c r="A41" s="61" t="s">
        <v>0</v>
      </c>
      <c r="B41" s="62" t="s">
        <v>414</v>
      </c>
      <c r="C41" s="63" t="s">
        <v>0</v>
      </c>
      <c r="D41" s="83">
        <f>SUM(D9:D14,D16:D20,D22:D26,D28:D33,D35:D39)</f>
        <v>30719892685</v>
      </c>
      <c r="E41" s="84">
        <f>SUM(E9:E14,E16:E20,E22:E26,E28:E33,E35:E39)</f>
        <v>6735523895</v>
      </c>
      <c r="F41" s="85">
        <f t="shared" si="0"/>
        <v>37455416580</v>
      </c>
      <c r="G41" s="83">
        <f>SUM(G9:G14,G16:G20,G22:G26,G28:G33,G35:G39)</f>
        <v>31476001757</v>
      </c>
      <c r="H41" s="84">
        <f>SUM(H9:H14,H16:H20,H22:H26,H28:H33,H35:H39)</f>
        <v>7404846220</v>
      </c>
      <c r="I41" s="85">
        <f t="shared" si="1"/>
        <v>38880847977</v>
      </c>
      <c r="J41" s="83">
        <f>SUM(J9:J14,J16:J20,J22:J26,J28:J33,J35:J39)</f>
        <v>9416194335</v>
      </c>
      <c r="K41" s="84">
        <f>SUM(K9:K14,K16:K20,K22:K26,K28:K33,K35:K39)</f>
        <v>1426243615</v>
      </c>
      <c r="L41" s="84">
        <f t="shared" si="2"/>
        <v>10842437950</v>
      </c>
      <c r="M41" s="97">
        <f t="shared" si="3"/>
        <v>0.28947583393824849</v>
      </c>
      <c r="N41" s="83">
        <f>SUM(N9:N14,N16:N20,N22:N26,N28:N33,N35:N39)</f>
        <v>8043032047</v>
      </c>
      <c r="O41" s="84">
        <f>SUM(O9:O14,O16:O20,O22:O26,O28:O33,O35:O39)</f>
        <v>2625608796</v>
      </c>
      <c r="P41" s="84">
        <f t="shared" si="4"/>
        <v>10668640843</v>
      </c>
      <c r="Q41" s="97">
        <f t="shared" si="5"/>
        <v>0.28483572783693761</v>
      </c>
      <c r="R41" s="83">
        <f>SUM(R9:R14,R16:R20,R22:R26,R28:R33,R35:R39)</f>
        <v>6902862842</v>
      </c>
      <c r="S41" s="84">
        <f>SUM(S9:S14,S16:S20,S22:S26,S28:S33,S35:S39)</f>
        <v>1271321252</v>
      </c>
      <c r="T41" s="84">
        <f t="shared" si="6"/>
        <v>8174184094</v>
      </c>
      <c r="U41" s="97">
        <f t="shared" si="7"/>
        <v>0.21023677515560993</v>
      </c>
      <c r="V41" s="83">
        <f>SUM(V9:V14,V16:V20,V22:V26,V28:V33,V35:V39)</f>
        <v>0</v>
      </c>
      <c r="W41" s="84">
        <f>SUM(W9:W14,W16:W20,W22:W26,W28:W33,W35:W39)</f>
        <v>0</v>
      </c>
      <c r="X41" s="84">
        <f t="shared" si="8"/>
        <v>0</v>
      </c>
      <c r="Y41" s="97">
        <f t="shared" si="9"/>
        <v>0</v>
      </c>
      <c r="Z41" s="83">
        <f t="shared" si="10"/>
        <v>24362089224</v>
      </c>
      <c r="AA41" s="84">
        <f t="shared" si="11"/>
        <v>5323173663</v>
      </c>
      <c r="AB41" s="84">
        <f t="shared" si="12"/>
        <v>29685262887</v>
      </c>
      <c r="AC41" s="97">
        <f t="shared" si="13"/>
        <v>0.7634931960475847</v>
      </c>
      <c r="AD41" s="83">
        <f>SUM(AD9:AD14,AD16:AD20,AD22:AD26,AD28:AD33,AD35:AD39)</f>
        <v>6967263615</v>
      </c>
      <c r="AE41" s="84">
        <f>SUM(AE9:AE14,AE16:AE20,AE22:AE26,AE28:AE33,AE35:AE39)</f>
        <v>1069048335</v>
      </c>
      <c r="AF41" s="84">
        <f t="shared" si="14"/>
        <v>8036311950</v>
      </c>
      <c r="AG41" s="84">
        <f>SUM(AG9:AG14,AG16:AG20,AG22:AG26,AG28:AG33,AG35:AG39)</f>
        <v>34746884945</v>
      </c>
      <c r="AH41" s="84">
        <f>SUM(AH9:AH14,AH16:AH20,AH22:AH26,AH28:AH33,AH35:AH39)</f>
        <v>36160001665</v>
      </c>
      <c r="AI41" s="85">
        <f>SUM(AI9:AI14,AI16:AI20,AI22:AI26,AI28:AI33,AI35:AI39)</f>
        <v>27266074320</v>
      </c>
      <c r="AJ41" s="118">
        <f t="shared" si="15"/>
        <v>0.75403963120918183</v>
      </c>
      <c r="AK41" s="119">
        <f t="shared" si="16"/>
        <v>1.7156146358902946E-2</v>
      </c>
    </row>
    <row r="42" spans="1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1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1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1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1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1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1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43" max="3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1"/>
  <sheetViews>
    <sheetView showGridLines="0" view="pageBreakPreview" zoomScale="60" zoomScaleNormal="100" workbookViewId="0">
      <selection activeCell="AJ9" sqref="AJ9:AK81"/>
    </sheetView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2" width="12.54296875" bestFit="1" customWidth="1"/>
    <col min="13" max="13" width="14.1796875" bestFit="1" customWidth="1"/>
    <col min="14" max="16" width="12.54296875" bestFit="1" customWidth="1"/>
    <col min="17" max="17" width="14.1796875" bestFit="1" customWidth="1"/>
    <col min="18" max="21" width="12.54296875" bestFit="1" customWidth="1"/>
    <col min="22" max="25" width="12.54296875" hidden="1" customWidth="1"/>
    <col min="26" max="28" width="12.54296875" bestFit="1" customWidth="1"/>
    <col min="29" max="29" width="14.1796875" bestFit="1" customWidth="1"/>
    <col min="30" max="35" width="12.54296875" hidden="1" customWidth="1"/>
    <col min="36" max="36" width="14.1796875" hidden="1" customWidth="1"/>
    <col min="37" max="37" width="12.54296875" bestFit="1" customWidth="1"/>
  </cols>
  <sheetData>
    <row r="1" spans="1:37" ht="14.5" customHeight="1" x14ac:dyDescent="0.3">
      <c r="A1" s="1"/>
    </row>
    <row r="2" spans="1:37" ht="15.65" customHeight="1" x14ac:dyDescent="0.35">
      <c r="A2" s="2" t="s">
        <v>0</v>
      </c>
      <c r="B2" s="125" t="s">
        <v>42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 spans="1:37" ht="14" x14ac:dyDescent="0.3">
      <c r="A3" s="1" t="s">
        <v>0</v>
      </c>
      <c r="B3" s="127" t="s">
        <v>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</row>
    <row r="4" spans="1:37" ht="14.5" customHeight="1" x14ac:dyDescent="0.3">
      <c r="A4" s="3" t="s">
        <v>0</v>
      </c>
      <c r="B4" s="4" t="s">
        <v>0</v>
      </c>
      <c r="C4" s="5" t="s">
        <v>0</v>
      </c>
      <c r="D4" s="128" t="s">
        <v>3</v>
      </c>
      <c r="E4" s="128"/>
      <c r="F4" s="128"/>
      <c r="G4" s="128" t="s">
        <v>4</v>
      </c>
      <c r="H4" s="128"/>
      <c r="I4" s="128"/>
      <c r="J4" s="120" t="s">
        <v>5</v>
      </c>
      <c r="K4" s="123"/>
      <c r="L4" s="123"/>
      <c r="M4" s="124"/>
      <c r="N4" s="120" t="s">
        <v>6</v>
      </c>
      <c r="O4" s="129"/>
      <c r="P4" s="129"/>
      <c r="Q4" s="130"/>
      <c r="R4" s="120" t="s">
        <v>7</v>
      </c>
      <c r="S4" s="129"/>
      <c r="T4" s="129"/>
      <c r="U4" s="130"/>
      <c r="V4" s="120" t="s">
        <v>8</v>
      </c>
      <c r="W4" s="121"/>
      <c r="X4" s="121"/>
      <c r="Y4" s="122"/>
      <c r="Z4" s="120" t="s">
        <v>9</v>
      </c>
      <c r="AA4" s="123"/>
      <c r="AB4" s="123"/>
      <c r="AC4" s="124"/>
      <c r="AD4" s="120" t="s">
        <v>10</v>
      </c>
      <c r="AE4" s="123"/>
      <c r="AF4" s="123"/>
      <c r="AG4" s="123"/>
      <c r="AH4" s="123"/>
      <c r="AI4" s="123"/>
      <c r="AJ4" s="124"/>
      <c r="AK4" s="6"/>
    </row>
    <row r="5" spans="1:37" ht="43.15" customHeight="1" x14ac:dyDescent="0.3">
      <c r="A5" s="8" t="s">
        <v>0</v>
      </c>
      <c r="B5" s="9" t="s">
        <v>11</v>
      </c>
      <c r="C5" s="10" t="s">
        <v>12</v>
      </c>
      <c r="D5" s="11" t="s">
        <v>13</v>
      </c>
      <c r="E5" s="12" t="s">
        <v>14</v>
      </c>
      <c r="F5" s="13" t="s">
        <v>15</v>
      </c>
      <c r="G5" s="11" t="s">
        <v>13</v>
      </c>
      <c r="H5" s="12" t="s">
        <v>14</v>
      </c>
      <c r="I5" s="13" t="s">
        <v>15</v>
      </c>
      <c r="J5" s="11" t="s">
        <v>13</v>
      </c>
      <c r="K5" s="12" t="s">
        <v>14</v>
      </c>
      <c r="L5" s="12" t="s">
        <v>15</v>
      </c>
      <c r="M5" s="13" t="s">
        <v>16</v>
      </c>
      <c r="N5" s="11" t="s">
        <v>13</v>
      </c>
      <c r="O5" s="12" t="s">
        <v>14</v>
      </c>
      <c r="P5" s="14" t="s">
        <v>15</v>
      </c>
      <c r="Q5" s="15" t="s">
        <v>17</v>
      </c>
      <c r="R5" s="12" t="s">
        <v>13</v>
      </c>
      <c r="S5" s="12" t="s">
        <v>14</v>
      </c>
      <c r="T5" s="14" t="s">
        <v>15</v>
      </c>
      <c r="U5" s="15" t="s">
        <v>18</v>
      </c>
      <c r="V5" s="12" t="s">
        <v>13</v>
      </c>
      <c r="W5" s="12" t="s">
        <v>14</v>
      </c>
      <c r="X5" s="14" t="s">
        <v>15</v>
      </c>
      <c r="Y5" s="15" t="s">
        <v>19</v>
      </c>
      <c r="Z5" s="11" t="s">
        <v>13</v>
      </c>
      <c r="AA5" s="12" t="s">
        <v>14</v>
      </c>
      <c r="AB5" s="12" t="s">
        <v>15</v>
      </c>
      <c r="AC5" s="13" t="s">
        <v>20</v>
      </c>
      <c r="AD5" s="11" t="s">
        <v>13</v>
      </c>
      <c r="AE5" s="12" t="s">
        <v>14</v>
      </c>
      <c r="AF5" s="12" t="s">
        <v>15</v>
      </c>
      <c r="AG5" s="12" t="s">
        <v>0</v>
      </c>
      <c r="AH5" s="12" t="s">
        <v>0</v>
      </c>
      <c r="AI5" s="12" t="s">
        <v>0</v>
      </c>
      <c r="AJ5" s="16" t="s">
        <v>20</v>
      </c>
      <c r="AK5" s="17" t="s">
        <v>21</v>
      </c>
    </row>
    <row r="6" spans="1:37" ht="14.5" customHeight="1" x14ac:dyDescent="0.25">
      <c r="A6" s="46"/>
      <c r="B6" s="47"/>
      <c r="C6" s="48"/>
      <c r="D6" s="49"/>
      <c r="E6" s="50"/>
      <c r="F6" s="51"/>
      <c r="G6" s="49"/>
      <c r="H6" s="50"/>
      <c r="I6" s="51"/>
      <c r="J6" s="49"/>
      <c r="K6" s="50"/>
      <c r="L6" s="50"/>
      <c r="M6" s="51"/>
      <c r="N6" s="49"/>
      <c r="O6" s="50"/>
      <c r="P6" s="50"/>
      <c r="Q6" s="51"/>
      <c r="R6" s="49"/>
      <c r="S6" s="50"/>
      <c r="T6" s="50"/>
      <c r="U6" s="51"/>
      <c r="V6" s="49"/>
      <c r="W6" s="50"/>
      <c r="X6" s="50"/>
      <c r="Y6" s="51"/>
      <c r="Z6" s="49"/>
      <c r="AA6" s="50"/>
      <c r="AB6" s="50"/>
      <c r="AC6" s="51"/>
      <c r="AD6" s="49"/>
      <c r="AE6" s="50"/>
      <c r="AF6" s="50"/>
      <c r="AG6" s="50"/>
      <c r="AH6" s="50"/>
      <c r="AI6" s="51"/>
      <c r="AJ6" s="49"/>
      <c r="AK6" s="52"/>
    </row>
    <row r="7" spans="1:37" ht="14.5" customHeight="1" x14ac:dyDescent="0.3">
      <c r="A7" s="53" t="s">
        <v>0</v>
      </c>
      <c r="B7" s="54" t="s">
        <v>34</v>
      </c>
      <c r="C7" s="48"/>
      <c r="D7" s="49"/>
      <c r="E7" s="50"/>
      <c r="F7" s="51"/>
      <c r="G7" s="49"/>
      <c r="H7" s="50"/>
      <c r="I7" s="51"/>
      <c r="J7" s="49"/>
      <c r="K7" s="50"/>
      <c r="L7" s="50"/>
      <c r="M7" s="51"/>
      <c r="N7" s="49"/>
      <c r="O7" s="50"/>
      <c r="P7" s="50"/>
      <c r="Q7" s="51"/>
      <c r="R7" s="49"/>
      <c r="S7" s="50"/>
      <c r="T7" s="50"/>
      <c r="U7" s="51"/>
      <c r="V7" s="49"/>
      <c r="W7" s="50"/>
      <c r="X7" s="50"/>
      <c r="Y7" s="51"/>
      <c r="Z7" s="49"/>
      <c r="AA7" s="50"/>
      <c r="AB7" s="50"/>
      <c r="AC7" s="51"/>
      <c r="AD7" s="49"/>
      <c r="AE7" s="50"/>
      <c r="AF7" s="50"/>
      <c r="AG7" s="50"/>
      <c r="AH7" s="50"/>
      <c r="AI7" s="51"/>
      <c r="AJ7" s="49"/>
      <c r="AK7" s="52"/>
    </row>
    <row r="8" spans="1:37" ht="14.5" customHeight="1" x14ac:dyDescent="0.25">
      <c r="A8" s="46"/>
      <c r="B8" s="47"/>
      <c r="C8" s="48"/>
      <c r="D8" s="49"/>
      <c r="E8" s="50"/>
      <c r="F8" s="51"/>
      <c r="G8" s="49"/>
      <c r="H8" s="50"/>
      <c r="I8" s="51"/>
      <c r="J8" s="49"/>
      <c r="K8" s="50"/>
      <c r="L8" s="50"/>
      <c r="M8" s="51"/>
      <c r="N8" s="49"/>
      <c r="O8" s="50"/>
      <c r="P8" s="50"/>
      <c r="Q8" s="51"/>
      <c r="R8" s="49"/>
      <c r="S8" s="50"/>
      <c r="T8" s="50"/>
      <c r="U8" s="51"/>
      <c r="V8" s="49"/>
      <c r="W8" s="50"/>
      <c r="X8" s="50"/>
      <c r="Y8" s="51"/>
      <c r="Z8" s="49"/>
      <c r="AA8" s="50"/>
      <c r="AB8" s="50"/>
      <c r="AC8" s="51"/>
      <c r="AD8" s="49"/>
      <c r="AE8" s="50"/>
      <c r="AF8" s="50"/>
      <c r="AG8" s="50"/>
      <c r="AH8" s="50"/>
      <c r="AI8" s="51"/>
      <c r="AJ8" s="49"/>
      <c r="AK8" s="52"/>
    </row>
    <row r="9" spans="1:37" ht="13" x14ac:dyDescent="0.3">
      <c r="A9" s="55" t="s">
        <v>101</v>
      </c>
      <c r="B9" s="56" t="s">
        <v>415</v>
      </c>
      <c r="C9" s="57" t="s">
        <v>416</v>
      </c>
      <c r="D9" s="77">
        <v>837275346</v>
      </c>
      <c r="E9" s="78">
        <v>435803870</v>
      </c>
      <c r="F9" s="79">
        <f>$D9       +$E9</f>
        <v>1273079216</v>
      </c>
      <c r="G9" s="77">
        <v>837275346</v>
      </c>
      <c r="H9" s="78">
        <v>385172872</v>
      </c>
      <c r="I9" s="79">
        <f>$G9       +$H9</f>
        <v>1222448218</v>
      </c>
      <c r="J9" s="77">
        <v>252934436</v>
      </c>
      <c r="K9" s="78">
        <v>79443315</v>
      </c>
      <c r="L9" s="78">
        <f>$J9       +$K9</f>
        <v>332377751</v>
      </c>
      <c r="M9" s="95">
        <f>IF(($F9       =0),0,($L9       /$F9       ))</f>
        <v>0.2610817510981972</v>
      </c>
      <c r="N9" s="77">
        <v>231878276</v>
      </c>
      <c r="O9" s="78">
        <v>83281923</v>
      </c>
      <c r="P9" s="78">
        <f>$N9       +$O9</f>
        <v>315160199</v>
      </c>
      <c r="Q9" s="95">
        <f>IF(($F9       =0),0,($P9       /$F9       ))</f>
        <v>0.24755741436909925</v>
      </c>
      <c r="R9" s="77">
        <v>130960157</v>
      </c>
      <c r="S9" s="78">
        <v>73173174</v>
      </c>
      <c r="T9" s="78">
        <f>$R9       +$S9</f>
        <v>204133331</v>
      </c>
      <c r="U9" s="95">
        <f>IF(($I9       =0),0,($T9       /$I9       ))</f>
        <v>0.16698730301556217</v>
      </c>
      <c r="V9" s="77">
        <v>0</v>
      </c>
      <c r="W9" s="78">
        <v>0</v>
      </c>
      <c r="X9" s="78">
        <f>$V9       +$W9</f>
        <v>0</v>
      </c>
      <c r="Y9" s="95">
        <f>IF(($I9       =0),0,($X9       /$I9       ))</f>
        <v>0</v>
      </c>
      <c r="Z9" s="77">
        <f>$J9       +$N9       +$R9</f>
        <v>615772869</v>
      </c>
      <c r="AA9" s="78">
        <f>$K9       +$O9       +$S9</f>
        <v>235898412</v>
      </c>
      <c r="AB9" s="78">
        <f>$Z9       +$AA9</f>
        <v>851671281</v>
      </c>
      <c r="AC9" s="95">
        <f>IF(($I9       =0),0,($AB9       /$I9       ))</f>
        <v>0.69669313469439731</v>
      </c>
      <c r="AD9" s="77">
        <v>194826469</v>
      </c>
      <c r="AE9" s="78">
        <v>89829340</v>
      </c>
      <c r="AF9" s="78">
        <f>$AD9       +$AE9</f>
        <v>284655809</v>
      </c>
      <c r="AG9" s="78">
        <v>1265346123</v>
      </c>
      <c r="AH9" s="78">
        <v>1262833821</v>
      </c>
      <c r="AI9" s="79">
        <v>888288812</v>
      </c>
      <c r="AJ9" s="114">
        <f>IF(($AH9       =0),0,($AI9       /$AH9       ))</f>
        <v>0.70340910833112702</v>
      </c>
      <c r="AK9" s="115">
        <f>IF(($AF9       =0),0,(($T9       /$AF9       )-1))</f>
        <v>-0.28287663716709888</v>
      </c>
    </row>
    <row r="10" spans="1:37" ht="13" x14ac:dyDescent="0.3">
      <c r="A10" s="55" t="s">
        <v>101</v>
      </c>
      <c r="B10" s="56" t="s">
        <v>417</v>
      </c>
      <c r="C10" s="57" t="s">
        <v>418</v>
      </c>
      <c r="D10" s="77">
        <v>1326753040</v>
      </c>
      <c r="E10" s="78">
        <v>162092949</v>
      </c>
      <c r="F10" s="79">
        <f t="shared" ref="F10:F32" si="0">$D10      +$E10</f>
        <v>1488845989</v>
      </c>
      <c r="G10" s="77">
        <v>1262829067</v>
      </c>
      <c r="H10" s="78">
        <v>194964330</v>
      </c>
      <c r="I10" s="79">
        <f t="shared" ref="I10:I32" si="1">$G10      +$H10</f>
        <v>1457793397</v>
      </c>
      <c r="J10" s="77">
        <v>344379762</v>
      </c>
      <c r="K10" s="78">
        <v>43885146</v>
      </c>
      <c r="L10" s="78">
        <f t="shared" ref="L10:L32" si="2">$J10      +$K10</f>
        <v>388264908</v>
      </c>
      <c r="M10" s="95">
        <f t="shared" ref="M10:M32" si="3">IF(($F10      =0),0,($L10      /$F10      ))</f>
        <v>0.26078245222716584</v>
      </c>
      <c r="N10" s="77">
        <v>315115815</v>
      </c>
      <c r="O10" s="78">
        <v>58931559</v>
      </c>
      <c r="P10" s="78">
        <f t="shared" ref="P10:P32" si="4">$N10      +$O10</f>
        <v>374047374</v>
      </c>
      <c r="Q10" s="95">
        <f t="shared" ref="Q10:Q32" si="5">IF(($F10      =0),0,($P10      /$F10      ))</f>
        <v>0.25123308707788716</v>
      </c>
      <c r="R10" s="77">
        <v>277723620</v>
      </c>
      <c r="S10" s="78">
        <v>6329306</v>
      </c>
      <c r="T10" s="78">
        <f t="shared" ref="T10:T32" si="6">$R10      +$S10</f>
        <v>284052926</v>
      </c>
      <c r="U10" s="95">
        <f t="shared" ref="U10:U32" si="7">IF(($I10      =0),0,($T10      /$I10      ))</f>
        <v>0.19485129140010776</v>
      </c>
      <c r="V10" s="77">
        <v>0</v>
      </c>
      <c r="W10" s="78">
        <v>0</v>
      </c>
      <c r="X10" s="78">
        <f t="shared" ref="X10:X32" si="8">$V10      +$W10</f>
        <v>0</v>
      </c>
      <c r="Y10" s="95">
        <f t="shared" ref="Y10:Y32" si="9">IF(($I10      =0),0,($X10      /$I10      ))</f>
        <v>0</v>
      </c>
      <c r="Z10" s="77">
        <f t="shared" ref="Z10:Z32" si="10">$J10      +$N10      +$R10</f>
        <v>937219197</v>
      </c>
      <c r="AA10" s="78">
        <f t="shared" ref="AA10:AA32" si="11">$K10      +$O10      +$S10</f>
        <v>109146011</v>
      </c>
      <c r="AB10" s="78">
        <f t="shared" ref="AB10:AB32" si="12">$Z10      +$AA10</f>
        <v>1046365208</v>
      </c>
      <c r="AC10" s="95">
        <f t="shared" ref="AC10:AC32" si="13">IF(($I10      =0),0,($AB10      /$I10      ))</f>
        <v>0.71777332107095559</v>
      </c>
      <c r="AD10" s="77">
        <v>257066469</v>
      </c>
      <c r="AE10" s="78">
        <v>22265860</v>
      </c>
      <c r="AF10" s="78">
        <f t="shared" ref="AF10:AF32" si="14">$AD10      +$AE10</f>
        <v>279332329</v>
      </c>
      <c r="AG10" s="78">
        <v>1368188124</v>
      </c>
      <c r="AH10" s="78">
        <v>1675648152</v>
      </c>
      <c r="AI10" s="79">
        <v>1003720214</v>
      </c>
      <c r="AJ10" s="114">
        <f t="shared" ref="AJ10:AJ32" si="15">IF(($AH10      =0),0,($AI10      /$AH10      ))</f>
        <v>0.59900416015259028</v>
      </c>
      <c r="AK10" s="115">
        <f t="shared" ref="AK10:AK32" si="16">IF(($AF10      =0),0,(($T10      /$AF10      )-1))</f>
        <v>1.6899572695002973E-2</v>
      </c>
    </row>
    <row r="11" spans="1:37" ht="13" x14ac:dyDescent="0.3">
      <c r="A11" s="55" t="s">
        <v>101</v>
      </c>
      <c r="B11" s="56" t="s">
        <v>419</v>
      </c>
      <c r="C11" s="57" t="s">
        <v>420</v>
      </c>
      <c r="D11" s="77">
        <v>977554653</v>
      </c>
      <c r="E11" s="78">
        <v>127472267</v>
      </c>
      <c r="F11" s="79">
        <f t="shared" si="0"/>
        <v>1105026920</v>
      </c>
      <c r="G11" s="77">
        <v>1047759869</v>
      </c>
      <c r="H11" s="78">
        <v>174393944</v>
      </c>
      <c r="I11" s="79">
        <f t="shared" si="1"/>
        <v>1222153813</v>
      </c>
      <c r="J11" s="77">
        <v>261800220</v>
      </c>
      <c r="K11" s="78">
        <v>244548</v>
      </c>
      <c r="L11" s="78">
        <f t="shared" si="2"/>
        <v>262044768</v>
      </c>
      <c r="M11" s="95">
        <f t="shared" si="3"/>
        <v>0.23713880925181444</v>
      </c>
      <c r="N11" s="77">
        <v>227885883</v>
      </c>
      <c r="O11" s="78">
        <v>39537042</v>
      </c>
      <c r="P11" s="78">
        <f t="shared" si="4"/>
        <v>267422925</v>
      </c>
      <c r="Q11" s="95">
        <f t="shared" si="5"/>
        <v>0.24200580108944314</v>
      </c>
      <c r="R11" s="77">
        <v>208562158</v>
      </c>
      <c r="S11" s="78">
        <v>25405384</v>
      </c>
      <c r="T11" s="78">
        <f t="shared" si="6"/>
        <v>233967542</v>
      </c>
      <c r="U11" s="95">
        <f t="shared" si="7"/>
        <v>0.19143870395959728</v>
      </c>
      <c r="V11" s="77">
        <v>0</v>
      </c>
      <c r="W11" s="78">
        <v>0</v>
      </c>
      <c r="X11" s="78">
        <f t="shared" si="8"/>
        <v>0</v>
      </c>
      <c r="Y11" s="95">
        <f t="shared" si="9"/>
        <v>0</v>
      </c>
      <c r="Z11" s="77">
        <f t="shared" si="10"/>
        <v>698248261</v>
      </c>
      <c r="AA11" s="78">
        <f t="shared" si="11"/>
        <v>65186974</v>
      </c>
      <c r="AB11" s="78">
        <f t="shared" si="12"/>
        <v>763435235</v>
      </c>
      <c r="AC11" s="95">
        <f t="shared" si="13"/>
        <v>0.62466379180703013</v>
      </c>
      <c r="AD11" s="77">
        <v>301299287</v>
      </c>
      <c r="AE11" s="78">
        <v>36041027</v>
      </c>
      <c r="AF11" s="78">
        <f t="shared" si="14"/>
        <v>337340314</v>
      </c>
      <c r="AG11" s="78">
        <v>1006489298</v>
      </c>
      <c r="AH11" s="78">
        <v>1029138111</v>
      </c>
      <c r="AI11" s="79">
        <v>703562562</v>
      </c>
      <c r="AJ11" s="114">
        <f t="shared" si="15"/>
        <v>0.68364251064063453</v>
      </c>
      <c r="AK11" s="115">
        <f t="shared" si="16"/>
        <v>-0.30643468245541505</v>
      </c>
    </row>
    <row r="12" spans="1:37" ht="13" x14ac:dyDescent="0.3">
      <c r="A12" s="55" t="s">
        <v>101</v>
      </c>
      <c r="B12" s="56" t="s">
        <v>421</v>
      </c>
      <c r="C12" s="57" t="s">
        <v>422</v>
      </c>
      <c r="D12" s="77">
        <v>578341943</v>
      </c>
      <c r="E12" s="78">
        <v>73178050</v>
      </c>
      <c r="F12" s="79">
        <f t="shared" si="0"/>
        <v>651519993</v>
      </c>
      <c r="G12" s="77">
        <v>543256677</v>
      </c>
      <c r="H12" s="78">
        <v>84787506</v>
      </c>
      <c r="I12" s="79">
        <f t="shared" si="1"/>
        <v>628044183</v>
      </c>
      <c r="J12" s="77">
        <v>152599706</v>
      </c>
      <c r="K12" s="78">
        <v>5084425</v>
      </c>
      <c r="L12" s="78">
        <f t="shared" si="2"/>
        <v>157684131</v>
      </c>
      <c r="M12" s="95">
        <f t="shared" si="3"/>
        <v>0.24202500720495926</v>
      </c>
      <c r="N12" s="77">
        <v>133968929</v>
      </c>
      <c r="O12" s="78">
        <v>23918795</v>
      </c>
      <c r="P12" s="78">
        <f t="shared" si="4"/>
        <v>157887724</v>
      </c>
      <c r="Q12" s="95">
        <f t="shared" si="5"/>
        <v>0.24233749646421057</v>
      </c>
      <c r="R12" s="77">
        <v>138899387</v>
      </c>
      <c r="S12" s="78">
        <v>28921635</v>
      </c>
      <c r="T12" s="78">
        <f t="shared" si="6"/>
        <v>167821022</v>
      </c>
      <c r="U12" s="95">
        <f t="shared" si="7"/>
        <v>0.26721212701686625</v>
      </c>
      <c r="V12" s="77">
        <v>0</v>
      </c>
      <c r="W12" s="78">
        <v>0</v>
      </c>
      <c r="X12" s="78">
        <f t="shared" si="8"/>
        <v>0</v>
      </c>
      <c r="Y12" s="95">
        <f t="shared" si="9"/>
        <v>0</v>
      </c>
      <c r="Z12" s="77">
        <f t="shared" si="10"/>
        <v>425468022</v>
      </c>
      <c r="AA12" s="78">
        <f t="shared" si="11"/>
        <v>57924855</v>
      </c>
      <c r="AB12" s="78">
        <f t="shared" si="12"/>
        <v>483392877</v>
      </c>
      <c r="AC12" s="95">
        <f t="shared" si="13"/>
        <v>0.76967972968233034</v>
      </c>
      <c r="AD12" s="77">
        <v>118220545</v>
      </c>
      <c r="AE12" s="78">
        <v>16594049</v>
      </c>
      <c r="AF12" s="78">
        <f t="shared" si="14"/>
        <v>134814594</v>
      </c>
      <c r="AG12" s="78">
        <v>693683254</v>
      </c>
      <c r="AH12" s="78">
        <v>626847515</v>
      </c>
      <c r="AI12" s="79">
        <v>461595938</v>
      </c>
      <c r="AJ12" s="114">
        <f t="shared" si="15"/>
        <v>0.73637675344377806</v>
      </c>
      <c r="AK12" s="115">
        <f t="shared" si="16"/>
        <v>0.24482830100723363</v>
      </c>
    </row>
    <row r="13" spans="1:37" ht="13" x14ac:dyDescent="0.3">
      <c r="A13" s="55" t="s">
        <v>101</v>
      </c>
      <c r="B13" s="56" t="s">
        <v>423</v>
      </c>
      <c r="C13" s="57" t="s">
        <v>424</v>
      </c>
      <c r="D13" s="77">
        <v>1445477787</v>
      </c>
      <c r="E13" s="78">
        <v>50013400</v>
      </c>
      <c r="F13" s="79">
        <f t="shared" si="0"/>
        <v>1495491187</v>
      </c>
      <c r="G13" s="77">
        <v>1480092463</v>
      </c>
      <c r="H13" s="78">
        <v>58394950</v>
      </c>
      <c r="I13" s="79">
        <f t="shared" si="1"/>
        <v>1538487413</v>
      </c>
      <c r="J13" s="77">
        <v>407190553</v>
      </c>
      <c r="K13" s="78">
        <v>6326182</v>
      </c>
      <c r="L13" s="78">
        <f t="shared" si="2"/>
        <v>413516735</v>
      </c>
      <c r="M13" s="95">
        <f t="shared" si="3"/>
        <v>0.27650897484025094</v>
      </c>
      <c r="N13" s="77">
        <v>369111953</v>
      </c>
      <c r="O13" s="78">
        <v>8931669</v>
      </c>
      <c r="P13" s="78">
        <f t="shared" si="4"/>
        <v>378043622</v>
      </c>
      <c r="Q13" s="95">
        <f t="shared" si="5"/>
        <v>0.25278893335263769</v>
      </c>
      <c r="R13" s="77">
        <v>353080505</v>
      </c>
      <c r="S13" s="78">
        <v>32375808</v>
      </c>
      <c r="T13" s="78">
        <f t="shared" si="6"/>
        <v>385456313</v>
      </c>
      <c r="U13" s="95">
        <f t="shared" si="7"/>
        <v>0.2505423897153457</v>
      </c>
      <c r="V13" s="77">
        <v>0</v>
      </c>
      <c r="W13" s="78">
        <v>0</v>
      </c>
      <c r="X13" s="78">
        <f t="shared" si="8"/>
        <v>0</v>
      </c>
      <c r="Y13" s="95">
        <f t="shared" si="9"/>
        <v>0</v>
      </c>
      <c r="Z13" s="77">
        <f t="shared" si="10"/>
        <v>1129383011</v>
      </c>
      <c r="AA13" s="78">
        <f t="shared" si="11"/>
        <v>47633659</v>
      </c>
      <c r="AB13" s="78">
        <f t="shared" si="12"/>
        <v>1177016670</v>
      </c>
      <c r="AC13" s="95">
        <f t="shared" si="13"/>
        <v>0.76504796857899282</v>
      </c>
      <c r="AD13" s="77">
        <v>338909221</v>
      </c>
      <c r="AE13" s="78">
        <v>9317478</v>
      </c>
      <c r="AF13" s="78">
        <f t="shared" si="14"/>
        <v>348226699</v>
      </c>
      <c r="AG13" s="78">
        <v>1321092768</v>
      </c>
      <c r="AH13" s="78">
        <v>1336894796</v>
      </c>
      <c r="AI13" s="79">
        <v>1015636307</v>
      </c>
      <c r="AJ13" s="114">
        <f t="shared" si="15"/>
        <v>0.75969800319276581</v>
      </c>
      <c r="AK13" s="115">
        <f t="shared" si="16"/>
        <v>0.10691200332114681</v>
      </c>
    </row>
    <row r="14" spans="1:37" ht="13" x14ac:dyDescent="0.3">
      <c r="A14" s="55" t="s">
        <v>101</v>
      </c>
      <c r="B14" s="56" t="s">
        <v>425</v>
      </c>
      <c r="C14" s="57" t="s">
        <v>426</v>
      </c>
      <c r="D14" s="77">
        <v>396928721</v>
      </c>
      <c r="E14" s="78">
        <v>16525974</v>
      </c>
      <c r="F14" s="79">
        <f t="shared" si="0"/>
        <v>413454695</v>
      </c>
      <c r="G14" s="77">
        <v>420263093</v>
      </c>
      <c r="H14" s="78">
        <v>22024974</v>
      </c>
      <c r="I14" s="79">
        <f t="shared" si="1"/>
        <v>442288067</v>
      </c>
      <c r="J14" s="77">
        <v>115201882</v>
      </c>
      <c r="K14" s="78">
        <v>4424708</v>
      </c>
      <c r="L14" s="78">
        <f t="shared" si="2"/>
        <v>119626590</v>
      </c>
      <c r="M14" s="95">
        <f t="shared" si="3"/>
        <v>0.28933421592902703</v>
      </c>
      <c r="N14" s="77">
        <v>109514708</v>
      </c>
      <c r="O14" s="78">
        <v>4972038</v>
      </c>
      <c r="P14" s="78">
        <f t="shared" si="4"/>
        <v>114486746</v>
      </c>
      <c r="Q14" s="95">
        <f t="shared" si="5"/>
        <v>0.27690275956353572</v>
      </c>
      <c r="R14" s="77">
        <v>98424701</v>
      </c>
      <c r="S14" s="78">
        <v>4916718</v>
      </c>
      <c r="T14" s="78">
        <f t="shared" si="6"/>
        <v>103341419</v>
      </c>
      <c r="U14" s="95">
        <f t="shared" si="7"/>
        <v>0.23365183623640473</v>
      </c>
      <c r="V14" s="77">
        <v>0</v>
      </c>
      <c r="W14" s="78">
        <v>0</v>
      </c>
      <c r="X14" s="78">
        <f t="shared" si="8"/>
        <v>0</v>
      </c>
      <c r="Y14" s="95">
        <f t="shared" si="9"/>
        <v>0</v>
      </c>
      <c r="Z14" s="77">
        <f t="shared" si="10"/>
        <v>323141291</v>
      </c>
      <c r="AA14" s="78">
        <f t="shared" si="11"/>
        <v>14313464</v>
      </c>
      <c r="AB14" s="78">
        <f t="shared" si="12"/>
        <v>337454755</v>
      </c>
      <c r="AC14" s="95">
        <f t="shared" si="13"/>
        <v>0.76297503861889182</v>
      </c>
      <c r="AD14" s="77">
        <v>19707546</v>
      </c>
      <c r="AE14" s="78">
        <v>100288</v>
      </c>
      <c r="AF14" s="78">
        <f t="shared" si="14"/>
        <v>19807834</v>
      </c>
      <c r="AG14" s="78">
        <v>414305597</v>
      </c>
      <c r="AH14" s="78">
        <v>433692210</v>
      </c>
      <c r="AI14" s="79">
        <v>153844423</v>
      </c>
      <c r="AJ14" s="114">
        <f t="shared" si="15"/>
        <v>0.35473181083884353</v>
      </c>
      <c r="AK14" s="115">
        <f t="shared" si="16"/>
        <v>4.217199366674822</v>
      </c>
    </row>
    <row r="15" spans="1:37" ht="13" x14ac:dyDescent="0.3">
      <c r="A15" s="55" t="s">
        <v>101</v>
      </c>
      <c r="B15" s="56" t="s">
        <v>75</v>
      </c>
      <c r="C15" s="57" t="s">
        <v>76</v>
      </c>
      <c r="D15" s="77">
        <v>3359877305</v>
      </c>
      <c r="E15" s="78">
        <v>216314250</v>
      </c>
      <c r="F15" s="79">
        <f t="shared" si="0"/>
        <v>3576191555</v>
      </c>
      <c r="G15" s="77">
        <v>3410870884</v>
      </c>
      <c r="H15" s="78">
        <v>192038982</v>
      </c>
      <c r="I15" s="79">
        <f t="shared" si="1"/>
        <v>3602909866</v>
      </c>
      <c r="J15" s="77">
        <v>937031544</v>
      </c>
      <c r="K15" s="78">
        <v>48010104</v>
      </c>
      <c r="L15" s="78">
        <f t="shared" si="2"/>
        <v>985041648</v>
      </c>
      <c r="M15" s="95">
        <f t="shared" si="3"/>
        <v>0.27544431914525896</v>
      </c>
      <c r="N15" s="77">
        <v>875243036</v>
      </c>
      <c r="O15" s="78">
        <v>49169954</v>
      </c>
      <c r="P15" s="78">
        <f t="shared" si="4"/>
        <v>924412990</v>
      </c>
      <c r="Q15" s="95">
        <f t="shared" si="5"/>
        <v>0.25849090457907531</v>
      </c>
      <c r="R15" s="77">
        <v>691995546</v>
      </c>
      <c r="S15" s="78">
        <v>36196773</v>
      </c>
      <c r="T15" s="78">
        <f t="shared" si="6"/>
        <v>728192319</v>
      </c>
      <c r="U15" s="95">
        <f t="shared" si="7"/>
        <v>0.20211227759867584</v>
      </c>
      <c r="V15" s="77">
        <v>0</v>
      </c>
      <c r="W15" s="78">
        <v>0</v>
      </c>
      <c r="X15" s="78">
        <f t="shared" si="8"/>
        <v>0</v>
      </c>
      <c r="Y15" s="95">
        <f t="shared" si="9"/>
        <v>0</v>
      </c>
      <c r="Z15" s="77">
        <f t="shared" si="10"/>
        <v>2504270126</v>
      </c>
      <c r="AA15" s="78">
        <f t="shared" si="11"/>
        <v>133376831</v>
      </c>
      <c r="AB15" s="78">
        <f t="shared" si="12"/>
        <v>2637646957</v>
      </c>
      <c r="AC15" s="95">
        <f t="shared" si="13"/>
        <v>0.73208796642152807</v>
      </c>
      <c r="AD15" s="77">
        <v>707885006</v>
      </c>
      <c r="AE15" s="78">
        <v>25042116</v>
      </c>
      <c r="AF15" s="78">
        <f t="shared" si="14"/>
        <v>732927122</v>
      </c>
      <c r="AG15" s="78">
        <v>3574030887</v>
      </c>
      <c r="AH15" s="78">
        <v>3610869850</v>
      </c>
      <c r="AI15" s="79">
        <v>2371183564</v>
      </c>
      <c r="AJ15" s="114">
        <f t="shared" si="15"/>
        <v>0.65667932174293131</v>
      </c>
      <c r="AK15" s="115">
        <f t="shared" si="16"/>
        <v>-6.4601279689032731E-3</v>
      </c>
    </row>
    <row r="16" spans="1:37" ht="13" x14ac:dyDescent="0.3">
      <c r="A16" s="55" t="s">
        <v>116</v>
      </c>
      <c r="B16" s="56" t="s">
        <v>427</v>
      </c>
      <c r="C16" s="57" t="s">
        <v>428</v>
      </c>
      <c r="D16" s="77">
        <v>648808310</v>
      </c>
      <c r="E16" s="78">
        <v>500000</v>
      </c>
      <c r="F16" s="79">
        <f t="shared" si="0"/>
        <v>649308310</v>
      </c>
      <c r="G16" s="77">
        <v>861127660</v>
      </c>
      <c r="H16" s="78">
        <v>646796</v>
      </c>
      <c r="I16" s="79">
        <f t="shared" si="1"/>
        <v>861774456</v>
      </c>
      <c r="J16" s="77">
        <v>247208760</v>
      </c>
      <c r="K16" s="78">
        <v>0</v>
      </c>
      <c r="L16" s="78">
        <f t="shared" si="2"/>
        <v>247208760</v>
      </c>
      <c r="M16" s="95">
        <f t="shared" si="3"/>
        <v>0.38072631474560981</v>
      </c>
      <c r="N16" s="77">
        <v>220534754</v>
      </c>
      <c r="O16" s="78">
        <v>0</v>
      </c>
      <c r="P16" s="78">
        <f t="shared" si="4"/>
        <v>220534754</v>
      </c>
      <c r="Q16" s="95">
        <f t="shared" si="5"/>
        <v>0.33964566694056325</v>
      </c>
      <c r="R16" s="77">
        <v>199612092</v>
      </c>
      <c r="S16" s="78">
        <v>426796</v>
      </c>
      <c r="T16" s="78">
        <f t="shared" si="6"/>
        <v>200038888</v>
      </c>
      <c r="U16" s="95">
        <f t="shared" si="7"/>
        <v>0.23212441098393383</v>
      </c>
      <c r="V16" s="77">
        <v>0</v>
      </c>
      <c r="W16" s="78">
        <v>0</v>
      </c>
      <c r="X16" s="78">
        <f t="shared" si="8"/>
        <v>0</v>
      </c>
      <c r="Y16" s="95">
        <f t="shared" si="9"/>
        <v>0</v>
      </c>
      <c r="Z16" s="77">
        <f t="shared" si="10"/>
        <v>667355606</v>
      </c>
      <c r="AA16" s="78">
        <f t="shared" si="11"/>
        <v>426796</v>
      </c>
      <c r="AB16" s="78">
        <f t="shared" si="12"/>
        <v>667782402</v>
      </c>
      <c r="AC16" s="95">
        <f t="shared" si="13"/>
        <v>0.77489231358697874</v>
      </c>
      <c r="AD16" s="77">
        <v>97755306</v>
      </c>
      <c r="AE16" s="78">
        <v>0</v>
      </c>
      <c r="AF16" s="78">
        <f t="shared" si="14"/>
        <v>97755306</v>
      </c>
      <c r="AG16" s="78">
        <v>631926800</v>
      </c>
      <c r="AH16" s="78">
        <v>900067609</v>
      </c>
      <c r="AI16" s="79">
        <v>542603630</v>
      </c>
      <c r="AJ16" s="114">
        <f t="shared" si="15"/>
        <v>0.60284763563800237</v>
      </c>
      <c r="AK16" s="115">
        <f t="shared" si="16"/>
        <v>1.046322559718651</v>
      </c>
    </row>
    <row r="17" spans="1:37" ht="14" x14ac:dyDescent="0.3">
      <c r="A17" s="58" t="s">
        <v>0</v>
      </c>
      <c r="B17" s="59" t="s">
        <v>429</v>
      </c>
      <c r="C17" s="60" t="s">
        <v>0</v>
      </c>
      <c r="D17" s="80">
        <f>SUM(D9:D16)</f>
        <v>9571017105</v>
      </c>
      <c r="E17" s="81">
        <f>SUM(E9:E16)</f>
        <v>1081900760</v>
      </c>
      <c r="F17" s="82">
        <f t="shared" si="0"/>
        <v>10652917865</v>
      </c>
      <c r="G17" s="80">
        <f>SUM(G9:G16)</f>
        <v>9863475059</v>
      </c>
      <c r="H17" s="81">
        <f>SUM(H9:H16)</f>
        <v>1112424354</v>
      </c>
      <c r="I17" s="82">
        <f t="shared" si="1"/>
        <v>10975899413</v>
      </c>
      <c r="J17" s="80">
        <f>SUM(J9:J16)</f>
        <v>2718346863</v>
      </c>
      <c r="K17" s="81">
        <f>SUM(K9:K16)</f>
        <v>187418428</v>
      </c>
      <c r="L17" s="81">
        <f t="shared" si="2"/>
        <v>2905765291</v>
      </c>
      <c r="M17" s="96">
        <f t="shared" si="3"/>
        <v>0.2727670792006055</v>
      </c>
      <c r="N17" s="80">
        <f>SUM(N9:N16)</f>
        <v>2483253354</v>
      </c>
      <c r="O17" s="81">
        <f>SUM(O9:O16)</f>
        <v>268742980</v>
      </c>
      <c r="P17" s="81">
        <f t="shared" si="4"/>
        <v>2751996334</v>
      </c>
      <c r="Q17" s="96">
        <f t="shared" si="5"/>
        <v>0.25833263420171876</v>
      </c>
      <c r="R17" s="80">
        <f>SUM(R9:R16)</f>
        <v>2099258166</v>
      </c>
      <c r="S17" s="81">
        <f>SUM(S9:S16)</f>
        <v>207745594</v>
      </c>
      <c r="T17" s="81">
        <f t="shared" si="6"/>
        <v>2307003760</v>
      </c>
      <c r="U17" s="96">
        <f t="shared" si="7"/>
        <v>0.21018812884414323</v>
      </c>
      <c r="V17" s="80">
        <f>SUM(V9:V16)</f>
        <v>0</v>
      </c>
      <c r="W17" s="81">
        <f>SUM(W9:W16)</f>
        <v>0</v>
      </c>
      <c r="X17" s="81">
        <f t="shared" si="8"/>
        <v>0</v>
      </c>
      <c r="Y17" s="96">
        <f t="shared" si="9"/>
        <v>0</v>
      </c>
      <c r="Z17" s="80">
        <f t="shared" si="10"/>
        <v>7300858383</v>
      </c>
      <c r="AA17" s="81">
        <f t="shared" si="11"/>
        <v>663907002</v>
      </c>
      <c r="AB17" s="81">
        <f t="shared" si="12"/>
        <v>7964765385</v>
      </c>
      <c r="AC17" s="96">
        <f t="shared" si="13"/>
        <v>0.72565947311492551</v>
      </c>
      <c r="AD17" s="80">
        <f>SUM(AD9:AD16)</f>
        <v>2035669849</v>
      </c>
      <c r="AE17" s="81">
        <f>SUM(AE9:AE16)</f>
        <v>199190158</v>
      </c>
      <c r="AF17" s="81">
        <f t="shared" si="14"/>
        <v>2234860007</v>
      </c>
      <c r="AG17" s="81">
        <f>SUM(AG9:AG16)</f>
        <v>10275062851</v>
      </c>
      <c r="AH17" s="81">
        <f>SUM(AH9:AH16)</f>
        <v>10875992064</v>
      </c>
      <c r="AI17" s="82">
        <f>SUM(AI9:AI16)</f>
        <v>7140435450</v>
      </c>
      <c r="AJ17" s="116">
        <f t="shared" si="15"/>
        <v>0.65653187387246703</v>
      </c>
      <c r="AK17" s="117">
        <f t="shared" si="16"/>
        <v>3.2281106097935552E-2</v>
      </c>
    </row>
    <row r="18" spans="1:37" ht="13" x14ac:dyDescent="0.3">
      <c r="A18" s="55" t="s">
        <v>101</v>
      </c>
      <c r="B18" s="56" t="s">
        <v>430</v>
      </c>
      <c r="C18" s="57" t="s">
        <v>431</v>
      </c>
      <c r="D18" s="77">
        <v>948495032</v>
      </c>
      <c r="E18" s="78">
        <v>65245000</v>
      </c>
      <c r="F18" s="79">
        <f t="shared" si="0"/>
        <v>1013740032</v>
      </c>
      <c r="G18" s="77">
        <v>973500176</v>
      </c>
      <c r="H18" s="78">
        <v>64495000</v>
      </c>
      <c r="I18" s="79">
        <f t="shared" si="1"/>
        <v>1037995176</v>
      </c>
      <c r="J18" s="77">
        <v>430502431</v>
      </c>
      <c r="K18" s="78">
        <v>5882982</v>
      </c>
      <c r="L18" s="78">
        <f t="shared" si="2"/>
        <v>436385413</v>
      </c>
      <c r="M18" s="95">
        <f t="shared" si="3"/>
        <v>0.43047073137583264</v>
      </c>
      <c r="N18" s="77">
        <v>390961044</v>
      </c>
      <c r="O18" s="78">
        <v>10347298</v>
      </c>
      <c r="P18" s="78">
        <f t="shared" si="4"/>
        <v>401308342</v>
      </c>
      <c r="Q18" s="95">
        <f t="shared" si="5"/>
        <v>0.39586908806221438</v>
      </c>
      <c r="R18" s="77">
        <v>567782750</v>
      </c>
      <c r="S18" s="78">
        <v>8269771</v>
      </c>
      <c r="T18" s="78">
        <f t="shared" si="6"/>
        <v>576052521</v>
      </c>
      <c r="U18" s="95">
        <f t="shared" si="7"/>
        <v>0.55496647221412521</v>
      </c>
      <c r="V18" s="77">
        <v>0</v>
      </c>
      <c r="W18" s="78">
        <v>0</v>
      </c>
      <c r="X18" s="78">
        <f t="shared" si="8"/>
        <v>0</v>
      </c>
      <c r="Y18" s="95">
        <f t="shared" si="9"/>
        <v>0</v>
      </c>
      <c r="Z18" s="77">
        <f t="shared" si="10"/>
        <v>1389246225</v>
      </c>
      <c r="AA18" s="78">
        <f t="shared" si="11"/>
        <v>24500051</v>
      </c>
      <c r="AB18" s="78">
        <f t="shared" si="12"/>
        <v>1413746276</v>
      </c>
      <c r="AC18" s="95">
        <f t="shared" si="13"/>
        <v>1.361996961727691</v>
      </c>
      <c r="AD18" s="77">
        <v>207433345</v>
      </c>
      <c r="AE18" s="78">
        <v>10428147</v>
      </c>
      <c r="AF18" s="78">
        <f t="shared" si="14"/>
        <v>217861492</v>
      </c>
      <c r="AG18" s="78">
        <v>838941346</v>
      </c>
      <c r="AH18" s="78">
        <v>838941346</v>
      </c>
      <c r="AI18" s="79">
        <v>479917204</v>
      </c>
      <c r="AJ18" s="114">
        <f t="shared" si="15"/>
        <v>0.57205096195127803</v>
      </c>
      <c r="AK18" s="115">
        <f t="shared" si="16"/>
        <v>1.6441227208707447</v>
      </c>
    </row>
    <row r="19" spans="1:37" ht="13" x14ac:dyDescent="0.3">
      <c r="A19" s="55" t="s">
        <v>101</v>
      </c>
      <c r="B19" s="56" t="s">
        <v>77</v>
      </c>
      <c r="C19" s="57" t="s">
        <v>78</v>
      </c>
      <c r="D19" s="77">
        <v>5692537282</v>
      </c>
      <c r="E19" s="78">
        <v>241252400</v>
      </c>
      <c r="F19" s="79">
        <f t="shared" si="0"/>
        <v>5933789682</v>
      </c>
      <c r="G19" s="77">
        <v>6268987262</v>
      </c>
      <c r="H19" s="78">
        <v>236685507</v>
      </c>
      <c r="I19" s="79">
        <f t="shared" si="1"/>
        <v>6505672769</v>
      </c>
      <c r="J19" s="77">
        <v>1438840138</v>
      </c>
      <c r="K19" s="78">
        <v>28295642</v>
      </c>
      <c r="L19" s="78">
        <f t="shared" si="2"/>
        <v>1467135780</v>
      </c>
      <c r="M19" s="95">
        <f t="shared" si="3"/>
        <v>0.24725105853524251</v>
      </c>
      <c r="N19" s="77">
        <v>1382585850</v>
      </c>
      <c r="O19" s="78">
        <v>53756965</v>
      </c>
      <c r="P19" s="78">
        <f t="shared" si="4"/>
        <v>1436342815</v>
      </c>
      <c r="Q19" s="95">
        <f t="shared" si="5"/>
        <v>0.24206163210622536</v>
      </c>
      <c r="R19" s="77">
        <v>1285771110</v>
      </c>
      <c r="S19" s="78">
        <v>36541436</v>
      </c>
      <c r="T19" s="78">
        <f t="shared" si="6"/>
        <v>1322312546</v>
      </c>
      <c r="U19" s="95">
        <f t="shared" si="7"/>
        <v>0.20325531162601887</v>
      </c>
      <c r="V19" s="77">
        <v>0</v>
      </c>
      <c r="W19" s="78">
        <v>0</v>
      </c>
      <c r="X19" s="78">
        <f t="shared" si="8"/>
        <v>0</v>
      </c>
      <c r="Y19" s="95">
        <f t="shared" si="9"/>
        <v>0</v>
      </c>
      <c r="Z19" s="77">
        <f t="shared" si="10"/>
        <v>4107197098</v>
      </c>
      <c r="AA19" s="78">
        <f t="shared" si="11"/>
        <v>118594043</v>
      </c>
      <c r="AB19" s="78">
        <f t="shared" si="12"/>
        <v>4225791141</v>
      </c>
      <c r="AC19" s="95">
        <f t="shared" si="13"/>
        <v>0.6495548256186815</v>
      </c>
      <c r="AD19" s="77">
        <v>1203380855</v>
      </c>
      <c r="AE19" s="78">
        <v>11823268</v>
      </c>
      <c r="AF19" s="78">
        <f t="shared" si="14"/>
        <v>1215204123</v>
      </c>
      <c r="AG19" s="78">
        <v>5132749123</v>
      </c>
      <c r="AH19" s="78">
        <v>5509195053</v>
      </c>
      <c r="AI19" s="79">
        <v>3906101301</v>
      </c>
      <c r="AJ19" s="114">
        <f t="shared" si="15"/>
        <v>0.70901488573597615</v>
      </c>
      <c r="AK19" s="115">
        <f t="shared" si="16"/>
        <v>8.8140272874962955E-2</v>
      </c>
    </row>
    <row r="20" spans="1:37" ht="13" x14ac:dyDescent="0.3">
      <c r="A20" s="55" t="s">
        <v>101</v>
      </c>
      <c r="B20" s="56" t="s">
        <v>79</v>
      </c>
      <c r="C20" s="57" t="s">
        <v>80</v>
      </c>
      <c r="D20" s="77">
        <v>2740944485</v>
      </c>
      <c r="E20" s="78">
        <v>119789879</v>
      </c>
      <c r="F20" s="79">
        <f t="shared" si="0"/>
        <v>2860734364</v>
      </c>
      <c r="G20" s="77">
        <v>2757932891</v>
      </c>
      <c r="H20" s="78">
        <v>168955472</v>
      </c>
      <c r="I20" s="79">
        <f t="shared" si="1"/>
        <v>2926888363</v>
      </c>
      <c r="J20" s="77">
        <v>730592420</v>
      </c>
      <c r="K20" s="78">
        <v>9259524</v>
      </c>
      <c r="L20" s="78">
        <f t="shared" si="2"/>
        <v>739851944</v>
      </c>
      <c r="M20" s="95">
        <f t="shared" si="3"/>
        <v>0.25862308409701756</v>
      </c>
      <c r="N20" s="77">
        <v>665629920</v>
      </c>
      <c r="O20" s="78">
        <v>69436434</v>
      </c>
      <c r="P20" s="78">
        <f t="shared" si="4"/>
        <v>735066354</v>
      </c>
      <c r="Q20" s="95">
        <f t="shared" si="5"/>
        <v>0.25695023041992582</v>
      </c>
      <c r="R20" s="77">
        <v>635287016</v>
      </c>
      <c r="S20" s="78">
        <v>22044018</v>
      </c>
      <c r="T20" s="78">
        <f t="shared" si="6"/>
        <v>657331034</v>
      </c>
      <c r="U20" s="95">
        <f t="shared" si="7"/>
        <v>0.22458356878574259</v>
      </c>
      <c r="V20" s="77">
        <v>0</v>
      </c>
      <c r="W20" s="78">
        <v>0</v>
      </c>
      <c r="X20" s="78">
        <f t="shared" si="8"/>
        <v>0</v>
      </c>
      <c r="Y20" s="95">
        <f t="shared" si="9"/>
        <v>0</v>
      </c>
      <c r="Z20" s="77">
        <f t="shared" si="10"/>
        <v>2031509356</v>
      </c>
      <c r="AA20" s="78">
        <f t="shared" si="11"/>
        <v>100739976</v>
      </c>
      <c r="AB20" s="78">
        <f t="shared" si="12"/>
        <v>2132249332</v>
      </c>
      <c r="AC20" s="95">
        <f t="shared" si="13"/>
        <v>0.728503812770805</v>
      </c>
      <c r="AD20" s="77">
        <v>508093597</v>
      </c>
      <c r="AE20" s="78">
        <v>14052163</v>
      </c>
      <c r="AF20" s="78">
        <f t="shared" si="14"/>
        <v>522145760</v>
      </c>
      <c r="AG20" s="78">
        <v>2726905391</v>
      </c>
      <c r="AH20" s="78">
        <v>2744501543</v>
      </c>
      <c r="AI20" s="79">
        <v>1921307610</v>
      </c>
      <c r="AJ20" s="114">
        <f t="shared" si="15"/>
        <v>0.70005703399963437</v>
      </c>
      <c r="AK20" s="115">
        <f t="shared" si="16"/>
        <v>0.25890332615168599</v>
      </c>
    </row>
    <row r="21" spans="1:37" ht="13" x14ac:dyDescent="0.3">
      <c r="A21" s="55" t="s">
        <v>101</v>
      </c>
      <c r="B21" s="56" t="s">
        <v>432</v>
      </c>
      <c r="C21" s="57" t="s">
        <v>433</v>
      </c>
      <c r="D21" s="77">
        <v>415535136</v>
      </c>
      <c r="E21" s="78">
        <v>59117652</v>
      </c>
      <c r="F21" s="79">
        <f t="shared" si="0"/>
        <v>474652788</v>
      </c>
      <c r="G21" s="77">
        <v>576685482</v>
      </c>
      <c r="H21" s="78">
        <v>80422990</v>
      </c>
      <c r="I21" s="79">
        <f t="shared" si="1"/>
        <v>657108472</v>
      </c>
      <c r="J21" s="77">
        <v>85495571</v>
      </c>
      <c r="K21" s="78">
        <v>19981699</v>
      </c>
      <c r="L21" s="78">
        <f t="shared" si="2"/>
        <v>105477270</v>
      </c>
      <c r="M21" s="95">
        <f t="shared" si="3"/>
        <v>0.22221984715277812</v>
      </c>
      <c r="N21" s="77">
        <v>73875387</v>
      </c>
      <c r="O21" s="78">
        <v>23822417</v>
      </c>
      <c r="P21" s="78">
        <f t="shared" si="4"/>
        <v>97697804</v>
      </c>
      <c r="Q21" s="95">
        <f t="shared" si="5"/>
        <v>0.20583004349697404</v>
      </c>
      <c r="R21" s="77">
        <v>108015810</v>
      </c>
      <c r="S21" s="78">
        <v>6146152</v>
      </c>
      <c r="T21" s="78">
        <f t="shared" si="6"/>
        <v>114161962</v>
      </c>
      <c r="U21" s="95">
        <f t="shared" si="7"/>
        <v>0.17373381544226993</v>
      </c>
      <c r="V21" s="77">
        <v>0</v>
      </c>
      <c r="W21" s="78">
        <v>0</v>
      </c>
      <c r="X21" s="78">
        <f t="shared" si="8"/>
        <v>0</v>
      </c>
      <c r="Y21" s="95">
        <f t="shared" si="9"/>
        <v>0</v>
      </c>
      <c r="Z21" s="77">
        <f t="shared" si="10"/>
        <v>267386768</v>
      </c>
      <c r="AA21" s="78">
        <f t="shared" si="11"/>
        <v>49950268</v>
      </c>
      <c r="AB21" s="78">
        <f t="shared" si="12"/>
        <v>317337036</v>
      </c>
      <c r="AC21" s="95">
        <f t="shared" si="13"/>
        <v>0.48292945460608822</v>
      </c>
      <c r="AD21" s="77">
        <v>55497606</v>
      </c>
      <c r="AE21" s="78">
        <v>4705432</v>
      </c>
      <c r="AF21" s="78">
        <f t="shared" si="14"/>
        <v>60203038</v>
      </c>
      <c r="AG21" s="78">
        <v>424157241</v>
      </c>
      <c r="AH21" s="78">
        <v>459992958</v>
      </c>
      <c r="AI21" s="79">
        <v>243167559</v>
      </c>
      <c r="AJ21" s="114">
        <f t="shared" si="15"/>
        <v>0.52863322094596066</v>
      </c>
      <c r="AK21" s="115">
        <f t="shared" si="16"/>
        <v>0.89628241019996358</v>
      </c>
    </row>
    <row r="22" spans="1:37" ht="13" x14ac:dyDescent="0.3">
      <c r="A22" s="55" t="s">
        <v>101</v>
      </c>
      <c r="B22" s="56" t="s">
        <v>434</v>
      </c>
      <c r="C22" s="57" t="s">
        <v>435</v>
      </c>
      <c r="D22" s="77">
        <v>1062960234</v>
      </c>
      <c r="E22" s="78">
        <v>256199805</v>
      </c>
      <c r="F22" s="79">
        <f t="shared" si="0"/>
        <v>1319160039</v>
      </c>
      <c r="G22" s="77">
        <v>1128365714</v>
      </c>
      <c r="H22" s="78">
        <v>287542672</v>
      </c>
      <c r="I22" s="79">
        <f t="shared" si="1"/>
        <v>1415908386</v>
      </c>
      <c r="J22" s="77">
        <v>375054059</v>
      </c>
      <c r="K22" s="78">
        <v>80211163</v>
      </c>
      <c r="L22" s="78">
        <f t="shared" si="2"/>
        <v>455265222</v>
      </c>
      <c r="M22" s="95">
        <f t="shared" si="3"/>
        <v>0.34511750548865738</v>
      </c>
      <c r="N22" s="77">
        <v>331045179</v>
      </c>
      <c r="O22" s="78">
        <v>77909858</v>
      </c>
      <c r="P22" s="78">
        <f t="shared" si="4"/>
        <v>408955037</v>
      </c>
      <c r="Q22" s="95">
        <f t="shared" si="5"/>
        <v>0.31001169297851966</v>
      </c>
      <c r="R22" s="77">
        <v>287919152</v>
      </c>
      <c r="S22" s="78">
        <v>38789807</v>
      </c>
      <c r="T22" s="78">
        <f t="shared" si="6"/>
        <v>326708959</v>
      </c>
      <c r="U22" s="95">
        <f t="shared" si="7"/>
        <v>0.23074159474608832</v>
      </c>
      <c r="V22" s="77">
        <v>0</v>
      </c>
      <c r="W22" s="78">
        <v>0</v>
      </c>
      <c r="X22" s="78">
        <f t="shared" si="8"/>
        <v>0</v>
      </c>
      <c r="Y22" s="95">
        <f t="shared" si="9"/>
        <v>0</v>
      </c>
      <c r="Z22" s="77">
        <f t="shared" si="10"/>
        <v>994018390</v>
      </c>
      <c r="AA22" s="78">
        <f t="shared" si="11"/>
        <v>196910828</v>
      </c>
      <c r="AB22" s="78">
        <f t="shared" si="12"/>
        <v>1190929218</v>
      </c>
      <c r="AC22" s="95">
        <f t="shared" si="13"/>
        <v>0.84110612648070016</v>
      </c>
      <c r="AD22" s="77">
        <v>266263766</v>
      </c>
      <c r="AE22" s="78">
        <v>32238622</v>
      </c>
      <c r="AF22" s="78">
        <f t="shared" si="14"/>
        <v>298502388</v>
      </c>
      <c r="AG22" s="78">
        <v>1303051975</v>
      </c>
      <c r="AH22" s="78">
        <v>1229386434</v>
      </c>
      <c r="AI22" s="79">
        <v>1102938493</v>
      </c>
      <c r="AJ22" s="114">
        <f t="shared" si="15"/>
        <v>0.89714548859256404</v>
      </c>
      <c r="AK22" s="115">
        <f t="shared" si="16"/>
        <v>9.4493619260426209E-2</v>
      </c>
    </row>
    <row r="23" spans="1:37" ht="13" x14ac:dyDescent="0.3">
      <c r="A23" s="55" t="s">
        <v>101</v>
      </c>
      <c r="B23" s="56" t="s">
        <v>436</v>
      </c>
      <c r="C23" s="57" t="s">
        <v>437</v>
      </c>
      <c r="D23" s="77">
        <v>836062468</v>
      </c>
      <c r="E23" s="78">
        <v>155276149</v>
      </c>
      <c r="F23" s="79">
        <f t="shared" si="0"/>
        <v>991338617</v>
      </c>
      <c r="G23" s="77">
        <v>881912911</v>
      </c>
      <c r="H23" s="78">
        <v>152776149</v>
      </c>
      <c r="I23" s="79">
        <f t="shared" si="1"/>
        <v>1034689060</v>
      </c>
      <c r="J23" s="77">
        <v>302130248</v>
      </c>
      <c r="K23" s="78">
        <v>31423444</v>
      </c>
      <c r="L23" s="78">
        <f t="shared" si="2"/>
        <v>333553692</v>
      </c>
      <c r="M23" s="95">
        <f t="shared" si="3"/>
        <v>0.33646796995501288</v>
      </c>
      <c r="N23" s="77">
        <v>257152010</v>
      </c>
      <c r="O23" s="78">
        <v>52930463</v>
      </c>
      <c r="P23" s="78">
        <f t="shared" si="4"/>
        <v>310082473</v>
      </c>
      <c r="Q23" s="95">
        <f t="shared" si="5"/>
        <v>0.31279168155314585</v>
      </c>
      <c r="R23" s="77">
        <v>213781856</v>
      </c>
      <c r="S23" s="78">
        <v>18956417</v>
      </c>
      <c r="T23" s="78">
        <f t="shared" si="6"/>
        <v>232738273</v>
      </c>
      <c r="U23" s="95">
        <f t="shared" si="7"/>
        <v>0.22493547288496507</v>
      </c>
      <c r="V23" s="77">
        <v>0</v>
      </c>
      <c r="W23" s="78">
        <v>0</v>
      </c>
      <c r="X23" s="78">
        <f t="shared" si="8"/>
        <v>0</v>
      </c>
      <c r="Y23" s="95">
        <f t="shared" si="9"/>
        <v>0</v>
      </c>
      <c r="Z23" s="77">
        <f t="shared" si="10"/>
        <v>773064114</v>
      </c>
      <c r="AA23" s="78">
        <f t="shared" si="11"/>
        <v>103310324</v>
      </c>
      <c r="AB23" s="78">
        <f t="shared" si="12"/>
        <v>876374438</v>
      </c>
      <c r="AC23" s="95">
        <f t="shared" si="13"/>
        <v>0.84699304542757992</v>
      </c>
      <c r="AD23" s="77">
        <v>200467848</v>
      </c>
      <c r="AE23" s="78">
        <v>29947530</v>
      </c>
      <c r="AF23" s="78">
        <f t="shared" si="14"/>
        <v>230415378</v>
      </c>
      <c r="AG23" s="78">
        <v>945369811</v>
      </c>
      <c r="AH23" s="78">
        <v>947369811</v>
      </c>
      <c r="AI23" s="79">
        <v>835407802</v>
      </c>
      <c r="AJ23" s="114">
        <f t="shared" si="15"/>
        <v>0.88181805278150249</v>
      </c>
      <c r="AK23" s="115">
        <f t="shared" si="16"/>
        <v>1.0081336671895258E-2</v>
      </c>
    </row>
    <row r="24" spans="1:37" ht="13" x14ac:dyDescent="0.3">
      <c r="A24" s="55" t="s">
        <v>116</v>
      </c>
      <c r="B24" s="56" t="s">
        <v>438</v>
      </c>
      <c r="C24" s="57" t="s">
        <v>439</v>
      </c>
      <c r="D24" s="77">
        <v>763216677</v>
      </c>
      <c r="E24" s="78">
        <v>40657500</v>
      </c>
      <c r="F24" s="79">
        <f t="shared" si="0"/>
        <v>803874177</v>
      </c>
      <c r="G24" s="77">
        <v>778964504</v>
      </c>
      <c r="H24" s="78">
        <v>48404967</v>
      </c>
      <c r="I24" s="79">
        <f t="shared" si="1"/>
        <v>827369471</v>
      </c>
      <c r="J24" s="77">
        <v>216775049</v>
      </c>
      <c r="K24" s="78">
        <v>1793550</v>
      </c>
      <c r="L24" s="78">
        <f t="shared" si="2"/>
        <v>218568599</v>
      </c>
      <c r="M24" s="95">
        <f t="shared" si="3"/>
        <v>0.27189404169652787</v>
      </c>
      <c r="N24" s="77">
        <v>273257581</v>
      </c>
      <c r="O24" s="78">
        <v>12688651</v>
      </c>
      <c r="P24" s="78">
        <f t="shared" si="4"/>
        <v>285946232</v>
      </c>
      <c r="Q24" s="95">
        <f t="shared" si="5"/>
        <v>0.35571018472956867</v>
      </c>
      <c r="R24" s="77">
        <v>168863187</v>
      </c>
      <c r="S24" s="78">
        <v>17306539</v>
      </c>
      <c r="T24" s="78">
        <f t="shared" si="6"/>
        <v>186169726</v>
      </c>
      <c r="U24" s="95">
        <f t="shared" si="7"/>
        <v>0.22501401432540891</v>
      </c>
      <c r="V24" s="77">
        <v>0</v>
      </c>
      <c r="W24" s="78">
        <v>0</v>
      </c>
      <c r="X24" s="78">
        <f t="shared" si="8"/>
        <v>0</v>
      </c>
      <c r="Y24" s="95">
        <f t="shared" si="9"/>
        <v>0</v>
      </c>
      <c r="Z24" s="77">
        <f t="shared" si="10"/>
        <v>658895817</v>
      </c>
      <c r="AA24" s="78">
        <f t="shared" si="11"/>
        <v>31788740</v>
      </c>
      <c r="AB24" s="78">
        <f t="shared" si="12"/>
        <v>690684557</v>
      </c>
      <c r="AC24" s="95">
        <f t="shared" si="13"/>
        <v>0.83479579705207663</v>
      </c>
      <c r="AD24" s="77">
        <v>127685794</v>
      </c>
      <c r="AE24" s="78">
        <v>16555464</v>
      </c>
      <c r="AF24" s="78">
        <f t="shared" si="14"/>
        <v>144241258</v>
      </c>
      <c r="AG24" s="78">
        <v>644583856</v>
      </c>
      <c r="AH24" s="78">
        <v>1119277012</v>
      </c>
      <c r="AI24" s="79">
        <v>561594515</v>
      </c>
      <c r="AJ24" s="114">
        <f t="shared" si="15"/>
        <v>0.50174756470384829</v>
      </c>
      <c r="AK24" s="115">
        <f t="shared" si="16"/>
        <v>0.2906829057189726</v>
      </c>
    </row>
    <row r="25" spans="1:37" ht="14" x14ac:dyDescent="0.3">
      <c r="A25" s="58" t="s">
        <v>0</v>
      </c>
      <c r="B25" s="59" t="s">
        <v>440</v>
      </c>
      <c r="C25" s="60" t="s">
        <v>0</v>
      </c>
      <c r="D25" s="80">
        <f>SUM(D18:D24)</f>
        <v>12459751314</v>
      </c>
      <c r="E25" s="81">
        <f>SUM(E18:E24)</f>
        <v>937538385</v>
      </c>
      <c r="F25" s="82">
        <f t="shared" si="0"/>
        <v>13397289699</v>
      </c>
      <c r="G25" s="80">
        <f>SUM(G18:G24)</f>
        <v>13366348940</v>
      </c>
      <c r="H25" s="81">
        <f>SUM(H18:H24)</f>
        <v>1039282757</v>
      </c>
      <c r="I25" s="82">
        <f t="shared" si="1"/>
        <v>14405631697</v>
      </c>
      <c r="J25" s="80">
        <f>SUM(J18:J24)</f>
        <v>3579389916</v>
      </c>
      <c r="K25" s="81">
        <f>SUM(K18:K24)</f>
        <v>176848004</v>
      </c>
      <c r="L25" s="81">
        <f t="shared" si="2"/>
        <v>3756237920</v>
      </c>
      <c r="M25" s="96">
        <f t="shared" si="3"/>
        <v>0.28037297127943522</v>
      </c>
      <c r="N25" s="80">
        <f>SUM(N18:N24)</f>
        <v>3374506971</v>
      </c>
      <c r="O25" s="81">
        <f>SUM(O18:O24)</f>
        <v>300892086</v>
      </c>
      <c r="P25" s="81">
        <f t="shared" si="4"/>
        <v>3675399057</v>
      </c>
      <c r="Q25" s="96">
        <f t="shared" si="5"/>
        <v>0.27433899987057375</v>
      </c>
      <c r="R25" s="80">
        <f>SUM(R18:R24)</f>
        <v>3267420881</v>
      </c>
      <c r="S25" s="81">
        <f>SUM(S18:S24)</f>
        <v>148054140</v>
      </c>
      <c r="T25" s="81">
        <f t="shared" si="6"/>
        <v>3415475021</v>
      </c>
      <c r="U25" s="96">
        <f t="shared" si="7"/>
        <v>0.23709304061350389</v>
      </c>
      <c r="V25" s="80">
        <f>SUM(V18:V24)</f>
        <v>0</v>
      </c>
      <c r="W25" s="81">
        <f>SUM(W18:W24)</f>
        <v>0</v>
      </c>
      <c r="X25" s="81">
        <f t="shared" si="8"/>
        <v>0</v>
      </c>
      <c r="Y25" s="96">
        <f t="shared" si="9"/>
        <v>0</v>
      </c>
      <c r="Z25" s="80">
        <f t="shared" si="10"/>
        <v>10221317768</v>
      </c>
      <c r="AA25" s="81">
        <f t="shared" si="11"/>
        <v>625794230</v>
      </c>
      <c r="AB25" s="81">
        <f t="shared" si="12"/>
        <v>10847111998</v>
      </c>
      <c r="AC25" s="96">
        <f t="shared" si="13"/>
        <v>0.75297718462835139</v>
      </c>
      <c r="AD25" s="80">
        <f>SUM(AD18:AD24)</f>
        <v>2568822811</v>
      </c>
      <c r="AE25" s="81">
        <f>SUM(AE18:AE24)</f>
        <v>119750626</v>
      </c>
      <c r="AF25" s="81">
        <f t="shared" si="14"/>
        <v>2688573437</v>
      </c>
      <c r="AG25" s="81">
        <f>SUM(AG18:AG24)</f>
        <v>12015758743</v>
      </c>
      <c r="AH25" s="81">
        <f>SUM(AH18:AH24)</f>
        <v>12848664157</v>
      </c>
      <c r="AI25" s="82">
        <f>SUM(AI18:AI24)</f>
        <v>9050434484</v>
      </c>
      <c r="AJ25" s="116">
        <f t="shared" si="15"/>
        <v>0.70438719336198774</v>
      </c>
      <c r="AK25" s="117">
        <f t="shared" si="16"/>
        <v>0.27036701843305466</v>
      </c>
    </row>
    <row r="26" spans="1:37" ht="13" x14ac:dyDescent="0.3">
      <c r="A26" s="55" t="s">
        <v>101</v>
      </c>
      <c r="B26" s="56" t="s">
        <v>441</v>
      </c>
      <c r="C26" s="57" t="s">
        <v>442</v>
      </c>
      <c r="D26" s="77">
        <v>1382263565</v>
      </c>
      <c r="E26" s="78">
        <v>123732799</v>
      </c>
      <c r="F26" s="79">
        <f t="shared" si="0"/>
        <v>1505996364</v>
      </c>
      <c r="G26" s="77">
        <v>1382263565</v>
      </c>
      <c r="H26" s="78">
        <v>123732799</v>
      </c>
      <c r="I26" s="79">
        <f t="shared" si="1"/>
        <v>1505996364</v>
      </c>
      <c r="J26" s="77">
        <v>270869308</v>
      </c>
      <c r="K26" s="78">
        <v>17214094</v>
      </c>
      <c r="L26" s="78">
        <f t="shared" si="2"/>
        <v>288083402</v>
      </c>
      <c r="M26" s="95">
        <f t="shared" si="3"/>
        <v>0.19129090141681113</v>
      </c>
      <c r="N26" s="77">
        <v>244528418</v>
      </c>
      <c r="O26" s="78">
        <v>34263212</v>
      </c>
      <c r="P26" s="78">
        <f t="shared" si="4"/>
        <v>278791630</v>
      </c>
      <c r="Q26" s="95">
        <f t="shared" si="5"/>
        <v>0.1851210511953135</v>
      </c>
      <c r="R26" s="77">
        <v>223323694</v>
      </c>
      <c r="S26" s="78">
        <v>18811717</v>
      </c>
      <c r="T26" s="78">
        <f t="shared" si="6"/>
        <v>242135411</v>
      </c>
      <c r="U26" s="95">
        <f t="shared" si="7"/>
        <v>0.16078087357188334</v>
      </c>
      <c r="V26" s="77">
        <v>0</v>
      </c>
      <c r="W26" s="78">
        <v>0</v>
      </c>
      <c r="X26" s="78">
        <f t="shared" si="8"/>
        <v>0</v>
      </c>
      <c r="Y26" s="95">
        <f t="shared" si="9"/>
        <v>0</v>
      </c>
      <c r="Z26" s="77">
        <f t="shared" si="10"/>
        <v>738721420</v>
      </c>
      <c r="AA26" s="78">
        <f t="shared" si="11"/>
        <v>70289023</v>
      </c>
      <c r="AB26" s="78">
        <f t="shared" si="12"/>
        <v>809010443</v>
      </c>
      <c r="AC26" s="95">
        <f t="shared" si="13"/>
        <v>0.53719282618400799</v>
      </c>
      <c r="AD26" s="77">
        <v>207543635</v>
      </c>
      <c r="AE26" s="78">
        <v>17457251</v>
      </c>
      <c r="AF26" s="78">
        <f t="shared" si="14"/>
        <v>225000886</v>
      </c>
      <c r="AG26" s="78">
        <v>962929126</v>
      </c>
      <c r="AH26" s="78">
        <v>1007554431</v>
      </c>
      <c r="AI26" s="79">
        <v>763800677</v>
      </c>
      <c r="AJ26" s="114">
        <f t="shared" si="15"/>
        <v>0.75807386032923918</v>
      </c>
      <c r="AK26" s="115">
        <f t="shared" si="16"/>
        <v>7.6153144570284104E-2</v>
      </c>
    </row>
    <row r="27" spans="1:37" ht="13" x14ac:dyDescent="0.3">
      <c r="A27" s="55" t="s">
        <v>101</v>
      </c>
      <c r="B27" s="56" t="s">
        <v>443</v>
      </c>
      <c r="C27" s="57" t="s">
        <v>444</v>
      </c>
      <c r="D27" s="77">
        <v>1424493518</v>
      </c>
      <c r="E27" s="78">
        <v>358492510</v>
      </c>
      <c r="F27" s="79">
        <f t="shared" si="0"/>
        <v>1782986028</v>
      </c>
      <c r="G27" s="77">
        <v>1365238300</v>
      </c>
      <c r="H27" s="78">
        <v>353275435</v>
      </c>
      <c r="I27" s="79">
        <f t="shared" si="1"/>
        <v>1718513735</v>
      </c>
      <c r="J27" s="77">
        <v>465656841</v>
      </c>
      <c r="K27" s="78">
        <v>67980573</v>
      </c>
      <c r="L27" s="78">
        <f t="shared" si="2"/>
        <v>533637414</v>
      </c>
      <c r="M27" s="95">
        <f t="shared" si="3"/>
        <v>0.29929422082941864</v>
      </c>
      <c r="N27" s="77">
        <v>397178350</v>
      </c>
      <c r="O27" s="78">
        <v>100580739</v>
      </c>
      <c r="P27" s="78">
        <f t="shared" si="4"/>
        <v>497759089</v>
      </c>
      <c r="Q27" s="95">
        <f t="shared" si="5"/>
        <v>0.27917161502288562</v>
      </c>
      <c r="R27" s="77">
        <v>340304067</v>
      </c>
      <c r="S27" s="78">
        <v>59393942</v>
      </c>
      <c r="T27" s="78">
        <f t="shared" si="6"/>
        <v>399698009</v>
      </c>
      <c r="U27" s="95">
        <f t="shared" si="7"/>
        <v>0.23258354056739616</v>
      </c>
      <c r="V27" s="77">
        <v>0</v>
      </c>
      <c r="W27" s="78">
        <v>0</v>
      </c>
      <c r="X27" s="78">
        <f t="shared" si="8"/>
        <v>0</v>
      </c>
      <c r="Y27" s="95">
        <f t="shared" si="9"/>
        <v>0</v>
      </c>
      <c r="Z27" s="77">
        <f t="shared" si="10"/>
        <v>1203139258</v>
      </c>
      <c r="AA27" s="78">
        <f t="shared" si="11"/>
        <v>227955254</v>
      </c>
      <c r="AB27" s="78">
        <f t="shared" si="12"/>
        <v>1431094512</v>
      </c>
      <c r="AC27" s="95">
        <f t="shared" si="13"/>
        <v>0.83275127969809326</v>
      </c>
      <c r="AD27" s="77">
        <v>319255491</v>
      </c>
      <c r="AE27" s="78">
        <v>52575987</v>
      </c>
      <c r="AF27" s="78">
        <f t="shared" si="14"/>
        <v>371831478</v>
      </c>
      <c r="AG27" s="78">
        <v>1781123721</v>
      </c>
      <c r="AH27" s="78">
        <v>1723240543</v>
      </c>
      <c r="AI27" s="79">
        <v>1367389216</v>
      </c>
      <c r="AJ27" s="114">
        <f t="shared" si="15"/>
        <v>0.79349874952425603</v>
      </c>
      <c r="AK27" s="115">
        <f t="shared" si="16"/>
        <v>7.4943980401788401E-2</v>
      </c>
    </row>
    <row r="28" spans="1:37" ht="13" x14ac:dyDescent="0.3">
      <c r="A28" s="55" t="s">
        <v>101</v>
      </c>
      <c r="B28" s="56" t="s">
        <v>445</v>
      </c>
      <c r="C28" s="57" t="s">
        <v>446</v>
      </c>
      <c r="D28" s="77">
        <v>1923323000</v>
      </c>
      <c r="E28" s="78">
        <v>580182587</v>
      </c>
      <c r="F28" s="79">
        <f t="shared" si="0"/>
        <v>2503505587</v>
      </c>
      <c r="G28" s="77">
        <v>1999584180</v>
      </c>
      <c r="H28" s="78">
        <v>571981999</v>
      </c>
      <c r="I28" s="79">
        <f t="shared" si="1"/>
        <v>2571566179</v>
      </c>
      <c r="J28" s="77">
        <v>588133108</v>
      </c>
      <c r="K28" s="78">
        <v>45579063</v>
      </c>
      <c r="L28" s="78">
        <f t="shared" si="2"/>
        <v>633712171</v>
      </c>
      <c r="M28" s="95">
        <f t="shared" si="3"/>
        <v>0.25312992081611041</v>
      </c>
      <c r="N28" s="77">
        <v>550181027</v>
      </c>
      <c r="O28" s="78">
        <v>47131549</v>
      </c>
      <c r="P28" s="78">
        <f t="shared" si="4"/>
        <v>597312576</v>
      </c>
      <c r="Q28" s="95">
        <f t="shared" si="5"/>
        <v>0.23859047053926147</v>
      </c>
      <c r="R28" s="77">
        <v>449703515</v>
      </c>
      <c r="S28" s="78">
        <v>79707735</v>
      </c>
      <c r="T28" s="78">
        <f t="shared" si="6"/>
        <v>529411250</v>
      </c>
      <c r="U28" s="95">
        <f t="shared" si="7"/>
        <v>0.20587113577838045</v>
      </c>
      <c r="V28" s="77">
        <v>0</v>
      </c>
      <c r="W28" s="78">
        <v>0</v>
      </c>
      <c r="X28" s="78">
        <f t="shared" si="8"/>
        <v>0</v>
      </c>
      <c r="Y28" s="95">
        <f t="shared" si="9"/>
        <v>0</v>
      </c>
      <c r="Z28" s="77">
        <f t="shared" si="10"/>
        <v>1588017650</v>
      </c>
      <c r="AA28" s="78">
        <f t="shared" si="11"/>
        <v>172418347</v>
      </c>
      <c r="AB28" s="78">
        <f t="shared" si="12"/>
        <v>1760435997</v>
      </c>
      <c r="AC28" s="95">
        <f t="shared" si="13"/>
        <v>0.68457736432222693</v>
      </c>
      <c r="AD28" s="77">
        <v>409858183</v>
      </c>
      <c r="AE28" s="78">
        <v>19782578</v>
      </c>
      <c r="AF28" s="78">
        <f t="shared" si="14"/>
        <v>429640761</v>
      </c>
      <c r="AG28" s="78">
        <v>2413032007</v>
      </c>
      <c r="AH28" s="78">
        <v>2640851595</v>
      </c>
      <c r="AI28" s="79">
        <v>1140296156</v>
      </c>
      <c r="AJ28" s="114">
        <f t="shared" si="15"/>
        <v>0.43179107760502539</v>
      </c>
      <c r="AK28" s="115">
        <f t="shared" si="16"/>
        <v>0.23221839745321549</v>
      </c>
    </row>
    <row r="29" spans="1:37" ht="13" x14ac:dyDescent="0.3">
      <c r="A29" s="55" t="s">
        <v>101</v>
      </c>
      <c r="B29" s="56" t="s">
        <v>81</v>
      </c>
      <c r="C29" s="57" t="s">
        <v>82</v>
      </c>
      <c r="D29" s="77">
        <v>4778060750</v>
      </c>
      <c r="E29" s="78">
        <v>720934000</v>
      </c>
      <c r="F29" s="79">
        <f t="shared" si="0"/>
        <v>5498994750</v>
      </c>
      <c r="G29" s="77">
        <v>5411228000</v>
      </c>
      <c r="H29" s="78">
        <v>799815637</v>
      </c>
      <c r="I29" s="79">
        <f t="shared" si="1"/>
        <v>6211043637</v>
      </c>
      <c r="J29" s="77">
        <v>1450573631</v>
      </c>
      <c r="K29" s="78">
        <v>149170828</v>
      </c>
      <c r="L29" s="78">
        <f t="shared" si="2"/>
        <v>1599744459</v>
      </c>
      <c r="M29" s="95">
        <f t="shared" si="3"/>
        <v>0.2909158003833337</v>
      </c>
      <c r="N29" s="77">
        <v>1496714545</v>
      </c>
      <c r="O29" s="78">
        <v>228997712</v>
      </c>
      <c r="P29" s="78">
        <f t="shared" si="4"/>
        <v>1725712257</v>
      </c>
      <c r="Q29" s="95">
        <f t="shared" si="5"/>
        <v>0.31382322323548317</v>
      </c>
      <c r="R29" s="77">
        <v>1141013331</v>
      </c>
      <c r="S29" s="78">
        <v>181535690</v>
      </c>
      <c r="T29" s="78">
        <f t="shared" si="6"/>
        <v>1322549021</v>
      </c>
      <c r="U29" s="95">
        <f t="shared" si="7"/>
        <v>0.2129350715105916</v>
      </c>
      <c r="V29" s="77">
        <v>0</v>
      </c>
      <c r="W29" s="78">
        <v>0</v>
      </c>
      <c r="X29" s="78">
        <f t="shared" si="8"/>
        <v>0</v>
      </c>
      <c r="Y29" s="95">
        <f t="shared" si="9"/>
        <v>0</v>
      </c>
      <c r="Z29" s="77">
        <f t="shared" si="10"/>
        <v>4088301507</v>
      </c>
      <c r="AA29" s="78">
        <f t="shared" si="11"/>
        <v>559704230</v>
      </c>
      <c r="AB29" s="78">
        <f t="shared" si="12"/>
        <v>4648005737</v>
      </c>
      <c r="AC29" s="95">
        <f t="shared" si="13"/>
        <v>0.74834536812963626</v>
      </c>
      <c r="AD29" s="77">
        <v>1054738340</v>
      </c>
      <c r="AE29" s="78">
        <v>154522962</v>
      </c>
      <c r="AF29" s="78">
        <f t="shared" si="14"/>
        <v>1209261302</v>
      </c>
      <c r="AG29" s="78">
        <v>5121506647</v>
      </c>
      <c r="AH29" s="78">
        <v>5903301991</v>
      </c>
      <c r="AI29" s="79">
        <v>3976385350</v>
      </c>
      <c r="AJ29" s="114">
        <f t="shared" si="15"/>
        <v>0.67358663948791364</v>
      </c>
      <c r="AK29" s="115">
        <f t="shared" si="16"/>
        <v>9.3683407227729276E-2</v>
      </c>
    </row>
    <row r="30" spans="1:37" ht="13" x14ac:dyDescent="0.3">
      <c r="A30" s="55" t="s">
        <v>116</v>
      </c>
      <c r="B30" s="56" t="s">
        <v>447</v>
      </c>
      <c r="C30" s="57" t="s">
        <v>448</v>
      </c>
      <c r="D30" s="77">
        <v>511392285</v>
      </c>
      <c r="E30" s="78">
        <v>205633023</v>
      </c>
      <c r="F30" s="79">
        <f t="shared" si="0"/>
        <v>717025308</v>
      </c>
      <c r="G30" s="77">
        <v>514167285</v>
      </c>
      <c r="H30" s="78">
        <v>199314124</v>
      </c>
      <c r="I30" s="79">
        <f t="shared" si="1"/>
        <v>713481409</v>
      </c>
      <c r="J30" s="77">
        <v>130536129</v>
      </c>
      <c r="K30" s="78">
        <v>45718514</v>
      </c>
      <c r="L30" s="78">
        <f t="shared" si="2"/>
        <v>176254643</v>
      </c>
      <c r="M30" s="95">
        <f t="shared" si="3"/>
        <v>0.24581369867073088</v>
      </c>
      <c r="N30" s="77">
        <v>107014646</v>
      </c>
      <c r="O30" s="78">
        <v>43155899</v>
      </c>
      <c r="P30" s="78">
        <f t="shared" si="4"/>
        <v>150170545</v>
      </c>
      <c r="Q30" s="95">
        <f t="shared" si="5"/>
        <v>0.20943548759648523</v>
      </c>
      <c r="R30" s="77">
        <v>79080498</v>
      </c>
      <c r="S30" s="78">
        <v>56297988</v>
      </c>
      <c r="T30" s="78">
        <f t="shared" si="6"/>
        <v>135378486</v>
      </c>
      <c r="U30" s="95">
        <f t="shared" si="7"/>
        <v>0.18974353682143386</v>
      </c>
      <c r="V30" s="77">
        <v>0</v>
      </c>
      <c r="W30" s="78">
        <v>0</v>
      </c>
      <c r="X30" s="78">
        <f t="shared" si="8"/>
        <v>0</v>
      </c>
      <c r="Y30" s="95">
        <f t="shared" si="9"/>
        <v>0</v>
      </c>
      <c r="Z30" s="77">
        <f t="shared" si="10"/>
        <v>316631273</v>
      </c>
      <c r="AA30" s="78">
        <f t="shared" si="11"/>
        <v>145172401</v>
      </c>
      <c r="AB30" s="78">
        <f t="shared" si="12"/>
        <v>461803674</v>
      </c>
      <c r="AC30" s="95">
        <f t="shared" si="13"/>
        <v>0.64725396930419532</v>
      </c>
      <c r="AD30" s="77">
        <v>75614567</v>
      </c>
      <c r="AE30" s="78">
        <v>10778583</v>
      </c>
      <c r="AF30" s="78">
        <f t="shared" si="14"/>
        <v>86393150</v>
      </c>
      <c r="AG30" s="78">
        <v>461200006</v>
      </c>
      <c r="AH30" s="78">
        <v>489545065</v>
      </c>
      <c r="AI30" s="79">
        <v>362876581</v>
      </c>
      <c r="AJ30" s="114">
        <f t="shared" si="15"/>
        <v>0.74125265873122426</v>
      </c>
      <c r="AK30" s="115">
        <f t="shared" si="16"/>
        <v>0.56700486091779267</v>
      </c>
    </row>
    <row r="31" spans="1:37" ht="14" x14ac:dyDescent="0.3">
      <c r="A31" s="58" t="s">
        <v>0</v>
      </c>
      <c r="B31" s="59" t="s">
        <v>449</v>
      </c>
      <c r="C31" s="60" t="s">
        <v>0</v>
      </c>
      <c r="D31" s="80">
        <f>SUM(D26:D30)</f>
        <v>10019533118</v>
      </c>
      <c r="E31" s="81">
        <f>SUM(E26:E30)</f>
        <v>1988974919</v>
      </c>
      <c r="F31" s="82">
        <f t="shared" si="0"/>
        <v>12008508037</v>
      </c>
      <c r="G31" s="80">
        <f>SUM(G26:G30)</f>
        <v>10672481330</v>
      </c>
      <c r="H31" s="81">
        <f>SUM(H26:H30)</f>
        <v>2048119994</v>
      </c>
      <c r="I31" s="82">
        <f t="shared" si="1"/>
        <v>12720601324</v>
      </c>
      <c r="J31" s="80">
        <f>SUM(J26:J30)</f>
        <v>2905769017</v>
      </c>
      <c r="K31" s="81">
        <f>SUM(K26:K30)</f>
        <v>325663072</v>
      </c>
      <c r="L31" s="81">
        <f t="shared" si="2"/>
        <v>3231432089</v>
      </c>
      <c r="M31" s="96">
        <f t="shared" si="3"/>
        <v>0.2690952180773396</v>
      </c>
      <c r="N31" s="80">
        <f>SUM(N26:N30)</f>
        <v>2795616986</v>
      </c>
      <c r="O31" s="81">
        <f>SUM(O26:O30)</f>
        <v>454129111</v>
      </c>
      <c r="P31" s="81">
        <f t="shared" si="4"/>
        <v>3249746097</v>
      </c>
      <c r="Q31" s="96">
        <f t="shared" si="5"/>
        <v>0.27062030411996635</v>
      </c>
      <c r="R31" s="80">
        <f>SUM(R26:R30)</f>
        <v>2233425105</v>
      </c>
      <c r="S31" s="81">
        <f>SUM(S26:S30)</f>
        <v>395747072</v>
      </c>
      <c r="T31" s="81">
        <f t="shared" si="6"/>
        <v>2629172177</v>
      </c>
      <c r="U31" s="96">
        <f t="shared" si="7"/>
        <v>0.2066861550042868</v>
      </c>
      <c r="V31" s="80">
        <f>SUM(V26:V30)</f>
        <v>0</v>
      </c>
      <c r="W31" s="81">
        <f>SUM(W26:W30)</f>
        <v>0</v>
      </c>
      <c r="X31" s="81">
        <f t="shared" si="8"/>
        <v>0</v>
      </c>
      <c r="Y31" s="96">
        <f t="shared" si="9"/>
        <v>0</v>
      </c>
      <c r="Z31" s="80">
        <f t="shared" si="10"/>
        <v>7934811108</v>
      </c>
      <c r="AA31" s="81">
        <f t="shared" si="11"/>
        <v>1175539255</v>
      </c>
      <c r="AB31" s="81">
        <f t="shared" si="12"/>
        <v>9110350363</v>
      </c>
      <c r="AC31" s="96">
        <f t="shared" si="13"/>
        <v>0.71618865578402113</v>
      </c>
      <c r="AD31" s="80">
        <f>SUM(AD26:AD30)</f>
        <v>2067010216</v>
      </c>
      <c r="AE31" s="81">
        <f>SUM(AE26:AE30)</f>
        <v>255117361</v>
      </c>
      <c r="AF31" s="81">
        <f t="shared" si="14"/>
        <v>2322127577</v>
      </c>
      <c r="AG31" s="81">
        <f>SUM(AG26:AG30)</f>
        <v>10739791507</v>
      </c>
      <c r="AH31" s="81">
        <f>SUM(AH26:AH30)</f>
        <v>11764493625</v>
      </c>
      <c r="AI31" s="82">
        <f>SUM(AI26:AI30)</f>
        <v>7610747980</v>
      </c>
      <c r="AJ31" s="116">
        <f t="shared" si="15"/>
        <v>0.64692525004449564</v>
      </c>
      <c r="AK31" s="117">
        <f t="shared" si="16"/>
        <v>0.13222555170576666</v>
      </c>
    </row>
    <row r="32" spans="1:37" ht="14" x14ac:dyDescent="0.3">
      <c r="A32" s="61" t="s">
        <v>0</v>
      </c>
      <c r="B32" s="62" t="s">
        <v>450</v>
      </c>
      <c r="C32" s="63" t="s">
        <v>0</v>
      </c>
      <c r="D32" s="83">
        <f>SUM(D9:D16,D18:D24,D26:D30)</f>
        <v>32050301537</v>
      </c>
      <c r="E32" s="84">
        <f>SUM(E9:E16,E18:E24,E26:E30)</f>
        <v>4008414064</v>
      </c>
      <c r="F32" s="85">
        <f t="shared" si="0"/>
        <v>36058715601</v>
      </c>
      <c r="G32" s="83">
        <f>SUM(G9:G16,G18:G24,G26:G30)</f>
        <v>33902305329</v>
      </c>
      <c r="H32" s="84">
        <f>SUM(H9:H16,H18:H24,H26:H30)</f>
        <v>4199827105</v>
      </c>
      <c r="I32" s="85">
        <f t="shared" si="1"/>
        <v>38102132434</v>
      </c>
      <c r="J32" s="83">
        <f>SUM(J9:J16,J18:J24,J26:J30)</f>
        <v>9203505796</v>
      </c>
      <c r="K32" s="84">
        <f>SUM(K9:K16,K18:K24,K26:K30)</f>
        <v>689929504</v>
      </c>
      <c r="L32" s="84">
        <f t="shared" si="2"/>
        <v>9893435300</v>
      </c>
      <c r="M32" s="97">
        <f t="shared" si="3"/>
        <v>0.27437015254435826</v>
      </c>
      <c r="N32" s="83">
        <f>SUM(N9:N16,N18:N24,N26:N30)</f>
        <v>8653377311</v>
      </c>
      <c r="O32" s="84">
        <f>SUM(O9:O16,O18:O24,O26:O30)</f>
        <v>1023764177</v>
      </c>
      <c r="P32" s="84">
        <f t="shared" si="4"/>
        <v>9677141488</v>
      </c>
      <c r="Q32" s="97">
        <f t="shared" si="5"/>
        <v>0.26837177438820448</v>
      </c>
      <c r="R32" s="83">
        <f>SUM(R9:R16,R18:R24,R26:R30)</f>
        <v>7600104152</v>
      </c>
      <c r="S32" s="84">
        <f>SUM(S9:S16,S18:S24,S26:S30)</f>
        <v>751546806</v>
      </c>
      <c r="T32" s="84">
        <f t="shared" si="6"/>
        <v>8351650958</v>
      </c>
      <c r="U32" s="97">
        <f t="shared" si="7"/>
        <v>0.21919116922042664</v>
      </c>
      <c r="V32" s="83">
        <f>SUM(V9:V16,V18:V24,V26:V30)</f>
        <v>0</v>
      </c>
      <c r="W32" s="84">
        <f>SUM(W9:W16,W18:W24,W26:W30)</f>
        <v>0</v>
      </c>
      <c r="X32" s="84">
        <f t="shared" si="8"/>
        <v>0</v>
      </c>
      <c r="Y32" s="97">
        <f t="shared" si="9"/>
        <v>0</v>
      </c>
      <c r="Z32" s="83">
        <f t="shared" si="10"/>
        <v>25456987259</v>
      </c>
      <c r="AA32" s="84">
        <f t="shared" si="11"/>
        <v>2465240487</v>
      </c>
      <c r="AB32" s="84">
        <f t="shared" si="12"/>
        <v>27922227746</v>
      </c>
      <c r="AC32" s="97">
        <f t="shared" si="13"/>
        <v>0.73282585415308465</v>
      </c>
      <c r="AD32" s="83">
        <f>SUM(AD9:AD16,AD18:AD24,AD26:AD30)</f>
        <v>6671502876</v>
      </c>
      <c r="AE32" s="84">
        <f>SUM(AE9:AE16,AE18:AE24,AE26:AE30)</f>
        <v>574058145</v>
      </c>
      <c r="AF32" s="84">
        <f t="shared" si="14"/>
        <v>7245561021</v>
      </c>
      <c r="AG32" s="84">
        <f>SUM(AG9:AG16,AG18:AG24,AG26:AG30)</f>
        <v>33030613101</v>
      </c>
      <c r="AH32" s="84">
        <f>SUM(AH9:AH16,AH18:AH24,AH26:AH30)</f>
        <v>35489149846</v>
      </c>
      <c r="AI32" s="85">
        <f>SUM(AI9:AI16,AI18:AI24,AI26:AI30)</f>
        <v>23801617914</v>
      </c>
      <c r="AJ32" s="118">
        <f t="shared" si="15"/>
        <v>0.67067309353094273</v>
      </c>
      <c r="AK32" s="119">
        <f t="shared" si="16"/>
        <v>0.15265759736122431</v>
      </c>
    </row>
    <row r="33" spans="4:37" x14ac:dyDescent="0.25">
      <c r="D33" s="76"/>
      <c r="E33" s="76"/>
      <c r="F33" s="76"/>
      <c r="G33" s="76"/>
      <c r="H33" s="76"/>
      <c r="I33" s="76"/>
      <c r="J33" s="76"/>
      <c r="K33" s="76"/>
      <c r="L33" s="76"/>
      <c r="M33" s="94"/>
      <c r="N33" s="76"/>
      <c r="O33" s="76"/>
      <c r="P33" s="76"/>
      <c r="Q33" s="94"/>
      <c r="R33" s="76"/>
      <c r="S33" s="76"/>
      <c r="T33" s="76"/>
      <c r="U33" s="94"/>
      <c r="V33" s="76"/>
      <c r="W33" s="76"/>
      <c r="X33" s="76"/>
      <c r="Y33" s="94"/>
      <c r="Z33" s="76"/>
      <c r="AA33" s="76"/>
      <c r="AB33" s="76"/>
      <c r="AC33" s="94"/>
      <c r="AD33" s="76"/>
      <c r="AE33" s="76"/>
      <c r="AF33" s="76"/>
      <c r="AG33" s="76"/>
      <c r="AH33" s="76"/>
      <c r="AI33" s="76"/>
      <c r="AJ33" s="94"/>
      <c r="AK33" s="94"/>
    </row>
    <row r="34" spans="4:37" x14ac:dyDescent="0.25">
      <c r="D34" s="76"/>
      <c r="E34" s="76"/>
      <c r="F34" s="76"/>
      <c r="G34" s="76"/>
      <c r="H34" s="76"/>
      <c r="I34" s="76"/>
      <c r="J34" s="76"/>
      <c r="K34" s="76"/>
      <c r="L34" s="76"/>
      <c r="M34" s="94"/>
      <c r="N34" s="76"/>
      <c r="O34" s="76"/>
      <c r="P34" s="76"/>
      <c r="Q34" s="94"/>
      <c r="R34" s="76"/>
      <c r="S34" s="76"/>
      <c r="T34" s="76"/>
      <c r="U34" s="94"/>
      <c r="V34" s="76"/>
      <c r="W34" s="76"/>
      <c r="X34" s="76"/>
      <c r="Y34" s="94"/>
      <c r="Z34" s="76"/>
      <c r="AA34" s="76"/>
      <c r="AB34" s="76"/>
      <c r="AC34" s="94"/>
      <c r="AD34" s="76"/>
      <c r="AE34" s="76"/>
      <c r="AF34" s="76"/>
      <c r="AG34" s="76"/>
      <c r="AH34" s="76"/>
      <c r="AI34" s="76"/>
      <c r="AJ34" s="94"/>
      <c r="AK34" s="94"/>
    </row>
    <row r="35" spans="4:37" x14ac:dyDescent="0.25">
      <c r="D35" s="76"/>
      <c r="E35" s="76"/>
      <c r="F35" s="76"/>
      <c r="G35" s="76"/>
      <c r="H35" s="76"/>
      <c r="I35" s="76"/>
      <c r="J35" s="76"/>
      <c r="K35" s="76"/>
      <c r="L35" s="76"/>
      <c r="M35" s="94"/>
      <c r="N35" s="76"/>
      <c r="O35" s="76"/>
      <c r="P35" s="76"/>
      <c r="Q35" s="94"/>
      <c r="R35" s="76"/>
      <c r="S35" s="76"/>
      <c r="T35" s="76"/>
      <c r="U35" s="94"/>
      <c r="V35" s="76"/>
      <c r="W35" s="76"/>
      <c r="X35" s="76"/>
      <c r="Y35" s="94"/>
      <c r="Z35" s="76"/>
      <c r="AA35" s="76"/>
      <c r="AB35" s="76"/>
      <c r="AC35" s="94"/>
      <c r="AD35" s="76"/>
      <c r="AE35" s="76"/>
      <c r="AF35" s="76"/>
      <c r="AG35" s="76"/>
      <c r="AH35" s="76"/>
      <c r="AI35" s="76"/>
      <c r="AJ35" s="94"/>
      <c r="AK35" s="94"/>
    </row>
    <row r="36" spans="4:37" x14ac:dyDescent="0.25">
      <c r="D36" s="76"/>
      <c r="E36" s="76"/>
      <c r="F36" s="76"/>
      <c r="G36" s="76"/>
      <c r="H36" s="76"/>
      <c r="I36" s="76"/>
      <c r="J36" s="76"/>
      <c r="K36" s="76"/>
      <c r="L36" s="76"/>
      <c r="M36" s="94"/>
      <c r="N36" s="76"/>
      <c r="O36" s="76"/>
      <c r="P36" s="76"/>
      <c r="Q36" s="94"/>
      <c r="R36" s="76"/>
      <c r="S36" s="76"/>
      <c r="T36" s="76"/>
      <c r="U36" s="94"/>
      <c r="V36" s="76"/>
      <c r="W36" s="76"/>
      <c r="X36" s="76"/>
      <c r="Y36" s="94"/>
      <c r="Z36" s="76"/>
      <c r="AA36" s="76"/>
      <c r="AB36" s="76"/>
      <c r="AC36" s="94"/>
      <c r="AD36" s="76"/>
      <c r="AE36" s="76"/>
      <c r="AF36" s="76"/>
      <c r="AG36" s="76"/>
      <c r="AH36" s="76"/>
      <c r="AI36" s="76"/>
      <c r="AJ36" s="94"/>
      <c r="AK36" s="94"/>
    </row>
    <row r="37" spans="4:37" x14ac:dyDescent="0.25">
      <c r="D37" s="76"/>
      <c r="E37" s="76"/>
      <c r="F37" s="76"/>
      <c r="G37" s="76"/>
      <c r="H37" s="76"/>
      <c r="I37" s="76"/>
      <c r="J37" s="76"/>
      <c r="K37" s="76"/>
      <c r="L37" s="76"/>
      <c r="M37" s="94"/>
      <c r="N37" s="76"/>
      <c r="O37" s="76"/>
      <c r="P37" s="76"/>
      <c r="Q37" s="94"/>
      <c r="R37" s="76"/>
      <c r="S37" s="76"/>
      <c r="T37" s="76"/>
      <c r="U37" s="94"/>
      <c r="V37" s="76"/>
      <c r="W37" s="76"/>
      <c r="X37" s="76"/>
      <c r="Y37" s="94"/>
      <c r="Z37" s="76"/>
      <c r="AA37" s="76"/>
      <c r="AB37" s="76"/>
      <c r="AC37" s="94"/>
      <c r="AD37" s="76"/>
      <c r="AE37" s="76"/>
      <c r="AF37" s="76"/>
      <c r="AG37" s="76"/>
      <c r="AH37" s="76"/>
      <c r="AI37" s="76"/>
      <c r="AJ37" s="94"/>
      <c r="AK37" s="94"/>
    </row>
    <row r="38" spans="4:37" x14ac:dyDescent="0.25">
      <c r="D38" s="76"/>
      <c r="E38" s="76"/>
      <c r="F38" s="76"/>
      <c r="G38" s="76"/>
      <c r="H38" s="76"/>
      <c r="I38" s="76"/>
      <c r="J38" s="76"/>
      <c r="K38" s="76"/>
      <c r="L38" s="76"/>
      <c r="M38" s="94"/>
      <c r="N38" s="76"/>
      <c r="O38" s="76"/>
      <c r="P38" s="76"/>
      <c r="Q38" s="94"/>
      <c r="R38" s="76"/>
      <c r="S38" s="76"/>
      <c r="T38" s="76"/>
      <c r="U38" s="94"/>
      <c r="V38" s="76"/>
      <c r="W38" s="76"/>
      <c r="X38" s="76"/>
      <c r="Y38" s="94"/>
      <c r="Z38" s="76"/>
      <c r="AA38" s="76"/>
      <c r="AB38" s="76"/>
      <c r="AC38" s="94"/>
      <c r="AD38" s="76"/>
      <c r="AE38" s="76"/>
      <c r="AF38" s="76"/>
      <c r="AG38" s="76"/>
      <c r="AH38" s="76"/>
      <c r="AI38" s="76"/>
      <c r="AJ38" s="94"/>
      <c r="AK38" s="94"/>
    </row>
    <row r="39" spans="4:37" x14ac:dyDescent="0.25">
      <c r="D39" s="76"/>
      <c r="E39" s="76"/>
      <c r="F39" s="76"/>
      <c r="G39" s="76"/>
      <c r="H39" s="76"/>
      <c r="I39" s="76"/>
      <c r="J39" s="76"/>
      <c r="K39" s="76"/>
      <c r="L39" s="76"/>
      <c r="M39" s="94"/>
      <c r="N39" s="76"/>
      <c r="O39" s="76"/>
      <c r="P39" s="76"/>
      <c r="Q39" s="94"/>
      <c r="R39" s="76"/>
      <c r="S39" s="76"/>
      <c r="T39" s="76"/>
      <c r="U39" s="94"/>
      <c r="V39" s="76"/>
      <c r="W39" s="76"/>
      <c r="X39" s="76"/>
      <c r="Y39" s="94"/>
      <c r="Z39" s="76"/>
      <c r="AA39" s="76"/>
      <c r="AB39" s="76"/>
      <c r="AC39" s="94"/>
      <c r="AD39" s="76"/>
      <c r="AE39" s="76"/>
      <c r="AF39" s="76"/>
      <c r="AG39" s="76"/>
      <c r="AH39" s="76"/>
      <c r="AI39" s="76"/>
      <c r="AJ39" s="94"/>
      <c r="AK39" s="94"/>
    </row>
    <row r="40" spans="4:37" x14ac:dyDescent="0.25">
      <c r="D40" s="76"/>
      <c r="E40" s="76"/>
      <c r="F40" s="76"/>
      <c r="G40" s="76"/>
      <c r="H40" s="76"/>
      <c r="I40" s="76"/>
      <c r="J40" s="76"/>
      <c r="K40" s="76"/>
      <c r="L40" s="76"/>
      <c r="M40" s="94"/>
      <c r="N40" s="76"/>
      <c r="O40" s="76"/>
      <c r="P40" s="76"/>
      <c r="Q40" s="94"/>
      <c r="R40" s="76"/>
      <c r="S40" s="76"/>
      <c r="T40" s="76"/>
      <c r="U40" s="94"/>
      <c r="V40" s="76"/>
      <c r="W40" s="76"/>
      <c r="X40" s="76"/>
      <c r="Y40" s="94"/>
      <c r="Z40" s="76"/>
      <c r="AA40" s="76"/>
      <c r="AB40" s="76"/>
      <c r="AC40" s="94"/>
      <c r="AD40" s="76"/>
      <c r="AE40" s="76"/>
      <c r="AF40" s="76"/>
      <c r="AG40" s="76"/>
      <c r="AH40" s="76"/>
      <c r="AI40" s="76"/>
      <c r="AJ40" s="94"/>
      <c r="AK40" s="94"/>
    </row>
    <row r="41" spans="4:37" x14ac:dyDescent="0.25">
      <c r="D41" s="76"/>
      <c r="E41" s="76"/>
      <c r="F41" s="76"/>
      <c r="G41" s="76"/>
      <c r="H41" s="76"/>
      <c r="I41" s="76"/>
      <c r="J41" s="76"/>
      <c r="K41" s="76"/>
      <c r="L41" s="76"/>
      <c r="M41" s="94"/>
      <c r="N41" s="76"/>
      <c r="O41" s="76"/>
      <c r="P41" s="76"/>
      <c r="Q41" s="94"/>
      <c r="R41" s="76"/>
      <c r="S41" s="76"/>
      <c r="T41" s="76"/>
      <c r="U41" s="94"/>
      <c r="V41" s="76"/>
      <c r="W41" s="76"/>
      <c r="X41" s="76"/>
      <c r="Y41" s="94"/>
      <c r="Z41" s="76"/>
      <c r="AA41" s="76"/>
      <c r="AB41" s="76"/>
      <c r="AC41" s="94"/>
      <c r="AD41" s="76"/>
      <c r="AE41" s="76"/>
      <c r="AF41" s="76"/>
      <c r="AG41" s="76"/>
      <c r="AH41" s="76"/>
      <c r="AI41" s="76"/>
      <c r="AJ41" s="94"/>
      <c r="AK41" s="94"/>
    </row>
    <row r="42" spans="4:37" x14ac:dyDescent="0.25">
      <c r="D42" s="76"/>
      <c r="E42" s="76"/>
      <c r="F42" s="76"/>
      <c r="G42" s="76"/>
      <c r="H42" s="76"/>
      <c r="I42" s="76"/>
      <c r="J42" s="76"/>
      <c r="K42" s="76"/>
      <c r="L42" s="76"/>
      <c r="M42" s="94"/>
      <c r="N42" s="76"/>
      <c r="O42" s="76"/>
      <c r="P42" s="76"/>
      <c r="Q42" s="94"/>
      <c r="R42" s="76"/>
      <c r="S42" s="76"/>
      <c r="T42" s="76"/>
      <c r="U42" s="94"/>
      <c r="V42" s="76"/>
      <c r="W42" s="76"/>
      <c r="X42" s="76"/>
      <c r="Y42" s="94"/>
      <c r="Z42" s="76"/>
      <c r="AA42" s="76"/>
      <c r="AB42" s="76"/>
      <c r="AC42" s="94"/>
      <c r="AD42" s="76"/>
      <c r="AE42" s="76"/>
      <c r="AF42" s="76"/>
      <c r="AG42" s="76"/>
      <c r="AH42" s="76"/>
      <c r="AI42" s="76"/>
      <c r="AJ42" s="94"/>
      <c r="AK42" s="94"/>
    </row>
    <row r="43" spans="4:37" x14ac:dyDescent="0.25">
      <c r="D43" s="76"/>
      <c r="E43" s="76"/>
      <c r="F43" s="76"/>
      <c r="G43" s="76"/>
      <c r="H43" s="76"/>
      <c r="I43" s="76"/>
      <c r="J43" s="76"/>
      <c r="K43" s="76"/>
      <c r="L43" s="76"/>
      <c r="M43" s="94"/>
      <c r="N43" s="76"/>
      <c r="O43" s="76"/>
      <c r="P43" s="76"/>
      <c r="Q43" s="94"/>
      <c r="R43" s="76"/>
      <c r="S43" s="76"/>
      <c r="T43" s="76"/>
      <c r="U43" s="94"/>
      <c r="V43" s="76"/>
      <c r="W43" s="76"/>
      <c r="X43" s="76"/>
      <c r="Y43" s="94"/>
      <c r="Z43" s="76"/>
      <c r="AA43" s="76"/>
      <c r="AB43" s="76"/>
      <c r="AC43" s="94"/>
      <c r="AD43" s="76"/>
      <c r="AE43" s="76"/>
      <c r="AF43" s="76"/>
      <c r="AG43" s="76"/>
      <c r="AH43" s="76"/>
      <c r="AI43" s="76"/>
      <c r="AJ43" s="94"/>
      <c r="AK43" s="94"/>
    </row>
    <row r="44" spans="4:37" x14ac:dyDescent="0.25">
      <c r="D44" s="76"/>
      <c r="E44" s="76"/>
      <c r="F44" s="76"/>
      <c r="G44" s="76"/>
      <c r="H44" s="76"/>
      <c r="I44" s="76"/>
      <c r="J44" s="76"/>
      <c r="K44" s="76"/>
      <c r="L44" s="76"/>
      <c r="M44" s="94"/>
      <c r="N44" s="76"/>
      <c r="O44" s="76"/>
      <c r="P44" s="76"/>
      <c r="Q44" s="94"/>
      <c r="R44" s="76"/>
      <c r="S44" s="76"/>
      <c r="T44" s="76"/>
      <c r="U44" s="94"/>
      <c r="V44" s="76"/>
      <c r="W44" s="76"/>
      <c r="X44" s="76"/>
      <c r="Y44" s="94"/>
      <c r="Z44" s="76"/>
      <c r="AA44" s="76"/>
      <c r="AB44" s="76"/>
      <c r="AC44" s="94"/>
      <c r="AD44" s="76"/>
      <c r="AE44" s="76"/>
      <c r="AF44" s="76"/>
      <c r="AG44" s="76"/>
      <c r="AH44" s="76"/>
      <c r="AI44" s="76"/>
      <c r="AJ44" s="94"/>
      <c r="AK44" s="94"/>
    </row>
    <row r="45" spans="4:37" x14ac:dyDescent="0.25">
      <c r="D45" s="76"/>
      <c r="E45" s="76"/>
      <c r="F45" s="76"/>
      <c r="G45" s="76"/>
      <c r="H45" s="76"/>
      <c r="I45" s="76"/>
      <c r="J45" s="76"/>
      <c r="K45" s="76"/>
      <c r="L45" s="76"/>
      <c r="M45" s="94"/>
      <c r="N45" s="76"/>
      <c r="O45" s="76"/>
      <c r="P45" s="76"/>
      <c r="Q45" s="94"/>
      <c r="R45" s="76"/>
      <c r="S45" s="76"/>
      <c r="T45" s="76"/>
      <c r="U45" s="94"/>
      <c r="V45" s="76"/>
      <c r="W45" s="76"/>
      <c r="X45" s="76"/>
      <c r="Y45" s="94"/>
      <c r="Z45" s="76"/>
      <c r="AA45" s="76"/>
      <c r="AB45" s="76"/>
      <c r="AC45" s="94"/>
      <c r="AD45" s="76"/>
      <c r="AE45" s="76"/>
      <c r="AF45" s="76"/>
      <c r="AG45" s="76"/>
      <c r="AH45" s="76"/>
      <c r="AI45" s="76"/>
      <c r="AJ45" s="94"/>
      <c r="AK45" s="94"/>
    </row>
    <row r="46" spans="4:37" x14ac:dyDescent="0.25">
      <c r="D46" s="76"/>
      <c r="E46" s="76"/>
      <c r="F46" s="76"/>
      <c r="G46" s="76"/>
      <c r="H46" s="76"/>
      <c r="I46" s="76"/>
      <c r="J46" s="76"/>
      <c r="K46" s="76"/>
      <c r="L46" s="76"/>
      <c r="M46" s="94"/>
      <c r="N46" s="76"/>
      <c r="O46" s="76"/>
      <c r="P46" s="76"/>
      <c r="Q46" s="94"/>
      <c r="R46" s="76"/>
      <c r="S46" s="76"/>
      <c r="T46" s="76"/>
      <c r="U46" s="94"/>
      <c r="V46" s="76"/>
      <c r="W46" s="76"/>
      <c r="X46" s="76"/>
      <c r="Y46" s="94"/>
      <c r="Z46" s="76"/>
      <c r="AA46" s="76"/>
      <c r="AB46" s="76"/>
      <c r="AC46" s="94"/>
      <c r="AD46" s="76"/>
      <c r="AE46" s="76"/>
      <c r="AF46" s="76"/>
      <c r="AG46" s="76"/>
      <c r="AH46" s="76"/>
      <c r="AI46" s="76"/>
      <c r="AJ46" s="94"/>
      <c r="AK46" s="94"/>
    </row>
    <row r="47" spans="4:37" x14ac:dyDescent="0.25">
      <c r="D47" s="76"/>
      <c r="E47" s="76"/>
      <c r="F47" s="76"/>
      <c r="G47" s="76"/>
      <c r="H47" s="76"/>
      <c r="I47" s="76"/>
      <c r="J47" s="76"/>
      <c r="K47" s="76"/>
      <c r="L47" s="76"/>
      <c r="M47" s="94"/>
      <c r="N47" s="76"/>
      <c r="O47" s="76"/>
      <c r="P47" s="76"/>
      <c r="Q47" s="94"/>
      <c r="R47" s="76"/>
      <c r="S47" s="76"/>
      <c r="T47" s="76"/>
      <c r="U47" s="94"/>
      <c r="V47" s="76"/>
      <c r="W47" s="76"/>
      <c r="X47" s="76"/>
      <c r="Y47" s="94"/>
      <c r="Z47" s="76"/>
      <c r="AA47" s="76"/>
      <c r="AB47" s="76"/>
      <c r="AC47" s="94"/>
      <c r="AD47" s="76"/>
      <c r="AE47" s="76"/>
      <c r="AF47" s="76"/>
      <c r="AG47" s="76"/>
      <c r="AH47" s="76"/>
      <c r="AI47" s="76"/>
      <c r="AJ47" s="94"/>
      <c r="AK47" s="94"/>
    </row>
    <row r="48" spans="4:37" x14ac:dyDescent="0.25">
      <c r="D48" s="76"/>
      <c r="E48" s="76"/>
      <c r="F48" s="76"/>
      <c r="G48" s="76"/>
      <c r="H48" s="76"/>
      <c r="I48" s="76"/>
      <c r="J48" s="76"/>
      <c r="K48" s="76"/>
      <c r="L48" s="76"/>
      <c r="M48" s="94"/>
      <c r="N48" s="76"/>
      <c r="O48" s="76"/>
      <c r="P48" s="76"/>
      <c r="Q48" s="94"/>
      <c r="R48" s="76"/>
      <c r="S48" s="76"/>
      <c r="T48" s="76"/>
      <c r="U48" s="94"/>
      <c r="V48" s="76"/>
      <c r="W48" s="76"/>
      <c r="X48" s="76"/>
      <c r="Y48" s="94"/>
      <c r="Z48" s="76"/>
      <c r="AA48" s="76"/>
      <c r="AB48" s="76"/>
      <c r="AC48" s="94"/>
      <c r="AD48" s="76"/>
      <c r="AE48" s="76"/>
      <c r="AF48" s="76"/>
      <c r="AG48" s="76"/>
      <c r="AH48" s="76"/>
      <c r="AI48" s="76"/>
      <c r="AJ48" s="94"/>
      <c r="AK48" s="94"/>
    </row>
    <row r="49" spans="4:37" x14ac:dyDescent="0.25">
      <c r="D49" s="76"/>
      <c r="E49" s="76"/>
      <c r="F49" s="76"/>
      <c r="G49" s="76"/>
      <c r="H49" s="76"/>
      <c r="I49" s="76"/>
      <c r="J49" s="76"/>
      <c r="K49" s="76"/>
      <c r="L49" s="76"/>
      <c r="M49" s="94"/>
      <c r="N49" s="76"/>
      <c r="O49" s="76"/>
      <c r="P49" s="76"/>
      <c r="Q49" s="94"/>
      <c r="R49" s="76"/>
      <c r="S49" s="76"/>
      <c r="T49" s="76"/>
      <c r="U49" s="94"/>
      <c r="V49" s="76"/>
      <c r="W49" s="76"/>
      <c r="X49" s="76"/>
      <c r="Y49" s="94"/>
      <c r="Z49" s="76"/>
      <c r="AA49" s="76"/>
      <c r="AB49" s="76"/>
      <c r="AC49" s="94"/>
      <c r="AD49" s="76"/>
      <c r="AE49" s="76"/>
      <c r="AF49" s="76"/>
      <c r="AG49" s="76"/>
      <c r="AH49" s="76"/>
      <c r="AI49" s="76"/>
      <c r="AJ49" s="94"/>
      <c r="AK49" s="94"/>
    </row>
    <row r="50" spans="4:37" x14ac:dyDescent="0.25">
      <c r="D50" s="76"/>
      <c r="E50" s="76"/>
      <c r="F50" s="76"/>
      <c r="G50" s="76"/>
      <c r="H50" s="76"/>
      <c r="I50" s="76"/>
      <c r="J50" s="76"/>
      <c r="K50" s="76"/>
      <c r="L50" s="76"/>
      <c r="M50" s="94"/>
      <c r="N50" s="76"/>
      <c r="O50" s="76"/>
      <c r="P50" s="76"/>
      <c r="Q50" s="94"/>
      <c r="R50" s="76"/>
      <c r="S50" s="76"/>
      <c r="T50" s="76"/>
      <c r="U50" s="94"/>
      <c r="V50" s="76"/>
      <c r="W50" s="76"/>
      <c r="X50" s="76"/>
      <c r="Y50" s="94"/>
      <c r="Z50" s="76"/>
      <c r="AA50" s="76"/>
      <c r="AB50" s="76"/>
      <c r="AC50" s="94"/>
      <c r="AD50" s="76"/>
      <c r="AE50" s="76"/>
      <c r="AF50" s="76"/>
      <c r="AG50" s="76"/>
      <c r="AH50" s="76"/>
      <c r="AI50" s="76"/>
      <c r="AJ50" s="94"/>
      <c r="AK50" s="94"/>
    </row>
    <row r="51" spans="4:37" x14ac:dyDescent="0.25">
      <c r="D51" s="76"/>
      <c r="E51" s="76"/>
      <c r="F51" s="76"/>
      <c r="G51" s="76"/>
      <c r="H51" s="76"/>
      <c r="I51" s="76"/>
      <c r="J51" s="76"/>
      <c r="K51" s="76"/>
      <c r="L51" s="76"/>
      <c r="M51" s="94"/>
      <c r="N51" s="76"/>
      <c r="O51" s="76"/>
      <c r="P51" s="76"/>
      <c r="Q51" s="94"/>
      <c r="R51" s="76"/>
      <c r="S51" s="76"/>
      <c r="T51" s="76"/>
      <c r="U51" s="94"/>
      <c r="V51" s="76"/>
      <c r="W51" s="76"/>
      <c r="X51" s="76"/>
      <c r="Y51" s="94"/>
      <c r="Z51" s="76"/>
      <c r="AA51" s="76"/>
      <c r="AB51" s="76"/>
      <c r="AC51" s="94"/>
      <c r="AD51" s="76"/>
      <c r="AE51" s="76"/>
      <c r="AF51" s="76"/>
      <c r="AG51" s="76"/>
      <c r="AH51" s="76"/>
      <c r="AI51" s="76"/>
      <c r="AJ51" s="94"/>
      <c r="AK51" s="94"/>
    </row>
    <row r="52" spans="4:37" x14ac:dyDescent="0.25">
      <c r="D52" s="76"/>
      <c r="E52" s="76"/>
      <c r="F52" s="76"/>
      <c r="G52" s="76"/>
      <c r="H52" s="76"/>
      <c r="I52" s="76"/>
      <c r="J52" s="76"/>
      <c r="K52" s="76"/>
      <c r="L52" s="76"/>
      <c r="M52" s="94"/>
      <c r="N52" s="76"/>
      <c r="O52" s="76"/>
      <c r="P52" s="76"/>
      <c r="Q52" s="94"/>
      <c r="R52" s="76"/>
      <c r="S52" s="76"/>
      <c r="T52" s="76"/>
      <c r="U52" s="94"/>
      <c r="V52" s="76"/>
      <c r="W52" s="76"/>
      <c r="X52" s="76"/>
      <c r="Y52" s="94"/>
      <c r="Z52" s="76"/>
      <c r="AA52" s="76"/>
      <c r="AB52" s="76"/>
      <c r="AC52" s="94"/>
      <c r="AD52" s="76"/>
      <c r="AE52" s="76"/>
      <c r="AF52" s="76"/>
      <c r="AG52" s="76"/>
      <c r="AH52" s="76"/>
      <c r="AI52" s="76"/>
      <c r="AJ52" s="94"/>
      <c r="AK52" s="94"/>
    </row>
    <row r="53" spans="4:37" x14ac:dyDescent="0.25">
      <c r="D53" s="76"/>
      <c r="E53" s="76"/>
      <c r="F53" s="76"/>
      <c r="G53" s="76"/>
      <c r="H53" s="76"/>
      <c r="I53" s="76"/>
      <c r="J53" s="76"/>
      <c r="K53" s="76"/>
      <c r="L53" s="76"/>
      <c r="M53" s="94"/>
      <c r="N53" s="76"/>
      <c r="O53" s="76"/>
      <c r="P53" s="76"/>
      <c r="Q53" s="94"/>
      <c r="R53" s="76"/>
      <c r="S53" s="76"/>
      <c r="T53" s="76"/>
      <c r="U53" s="94"/>
      <c r="V53" s="76"/>
      <c r="W53" s="76"/>
      <c r="X53" s="76"/>
      <c r="Y53" s="94"/>
      <c r="Z53" s="76"/>
      <c r="AA53" s="76"/>
      <c r="AB53" s="76"/>
      <c r="AC53" s="94"/>
      <c r="AD53" s="76"/>
      <c r="AE53" s="76"/>
      <c r="AF53" s="76"/>
      <c r="AG53" s="76"/>
      <c r="AH53" s="76"/>
      <c r="AI53" s="76"/>
      <c r="AJ53" s="94"/>
      <c r="AK53" s="94"/>
    </row>
    <row r="54" spans="4:37" x14ac:dyDescent="0.25">
      <c r="D54" s="76"/>
      <c r="E54" s="76"/>
      <c r="F54" s="76"/>
      <c r="G54" s="76"/>
      <c r="H54" s="76"/>
      <c r="I54" s="76"/>
      <c r="J54" s="76"/>
      <c r="K54" s="76"/>
      <c r="L54" s="76"/>
      <c r="M54" s="94"/>
      <c r="N54" s="76"/>
      <c r="O54" s="76"/>
      <c r="P54" s="76"/>
      <c r="Q54" s="94"/>
      <c r="R54" s="76"/>
      <c r="S54" s="76"/>
      <c r="T54" s="76"/>
      <c r="U54" s="94"/>
      <c r="V54" s="76"/>
      <c r="W54" s="76"/>
      <c r="X54" s="76"/>
      <c r="Y54" s="94"/>
      <c r="Z54" s="76"/>
      <c r="AA54" s="76"/>
      <c r="AB54" s="76"/>
      <c r="AC54" s="94"/>
      <c r="AD54" s="76"/>
      <c r="AE54" s="76"/>
      <c r="AF54" s="76"/>
      <c r="AG54" s="76"/>
      <c r="AH54" s="76"/>
      <c r="AI54" s="76"/>
      <c r="AJ54" s="94"/>
      <c r="AK54" s="94"/>
    </row>
    <row r="55" spans="4:37" x14ac:dyDescent="0.25">
      <c r="D55" s="76"/>
      <c r="E55" s="76"/>
      <c r="F55" s="76"/>
      <c r="G55" s="76"/>
      <c r="H55" s="76"/>
      <c r="I55" s="76"/>
      <c r="J55" s="76"/>
      <c r="K55" s="76"/>
      <c r="L55" s="76"/>
      <c r="M55" s="94"/>
      <c r="N55" s="76"/>
      <c r="O55" s="76"/>
      <c r="P55" s="76"/>
      <c r="Q55" s="94"/>
      <c r="R55" s="76"/>
      <c r="S55" s="76"/>
      <c r="T55" s="76"/>
      <c r="U55" s="94"/>
      <c r="V55" s="76"/>
      <c r="W55" s="76"/>
      <c r="X55" s="76"/>
      <c r="Y55" s="94"/>
      <c r="Z55" s="76"/>
      <c r="AA55" s="76"/>
      <c r="AB55" s="76"/>
      <c r="AC55" s="94"/>
      <c r="AD55" s="76"/>
      <c r="AE55" s="76"/>
      <c r="AF55" s="76"/>
      <c r="AG55" s="76"/>
      <c r="AH55" s="76"/>
      <c r="AI55" s="76"/>
      <c r="AJ55" s="94"/>
      <c r="AK55" s="94"/>
    </row>
    <row r="56" spans="4:37" x14ac:dyDescent="0.25">
      <c r="D56" s="76"/>
      <c r="E56" s="76"/>
      <c r="F56" s="76"/>
      <c r="G56" s="76"/>
      <c r="H56" s="76"/>
      <c r="I56" s="76"/>
      <c r="J56" s="76"/>
      <c r="K56" s="76"/>
      <c r="L56" s="76"/>
      <c r="M56" s="94"/>
      <c r="N56" s="76"/>
      <c r="O56" s="76"/>
      <c r="P56" s="76"/>
      <c r="Q56" s="94"/>
      <c r="R56" s="76"/>
      <c r="S56" s="76"/>
      <c r="T56" s="76"/>
      <c r="U56" s="94"/>
      <c r="V56" s="76"/>
      <c r="W56" s="76"/>
      <c r="X56" s="76"/>
      <c r="Y56" s="94"/>
      <c r="Z56" s="76"/>
      <c r="AA56" s="76"/>
      <c r="AB56" s="76"/>
      <c r="AC56" s="94"/>
      <c r="AD56" s="76"/>
      <c r="AE56" s="76"/>
      <c r="AF56" s="76"/>
      <c r="AG56" s="76"/>
      <c r="AH56" s="76"/>
      <c r="AI56" s="76"/>
      <c r="AJ56" s="94"/>
      <c r="AK56" s="94"/>
    </row>
    <row r="57" spans="4:37" x14ac:dyDescent="0.25">
      <c r="D57" s="76"/>
      <c r="E57" s="76"/>
      <c r="F57" s="76"/>
      <c r="G57" s="76"/>
      <c r="H57" s="76"/>
      <c r="I57" s="76"/>
      <c r="J57" s="76"/>
      <c r="K57" s="76"/>
      <c r="L57" s="76"/>
      <c r="M57" s="94"/>
      <c r="N57" s="76"/>
      <c r="O57" s="76"/>
      <c r="P57" s="76"/>
      <c r="Q57" s="94"/>
      <c r="R57" s="76"/>
      <c r="S57" s="76"/>
      <c r="T57" s="76"/>
      <c r="U57" s="94"/>
      <c r="V57" s="76"/>
      <c r="W57" s="76"/>
      <c r="X57" s="76"/>
      <c r="Y57" s="94"/>
      <c r="Z57" s="76"/>
      <c r="AA57" s="76"/>
      <c r="AB57" s="76"/>
      <c r="AC57" s="94"/>
      <c r="AD57" s="76"/>
      <c r="AE57" s="76"/>
      <c r="AF57" s="76"/>
      <c r="AG57" s="76"/>
      <c r="AH57" s="76"/>
      <c r="AI57" s="76"/>
      <c r="AJ57" s="94"/>
      <c r="AK57" s="94"/>
    </row>
    <row r="58" spans="4:37" x14ac:dyDescent="0.25">
      <c r="D58" s="76"/>
      <c r="E58" s="76"/>
      <c r="F58" s="76"/>
      <c r="G58" s="76"/>
      <c r="H58" s="76"/>
      <c r="I58" s="76"/>
      <c r="J58" s="76"/>
      <c r="K58" s="76"/>
      <c r="L58" s="76"/>
      <c r="M58" s="94"/>
      <c r="N58" s="76"/>
      <c r="O58" s="76"/>
      <c r="P58" s="76"/>
      <c r="Q58" s="94"/>
      <c r="R58" s="76"/>
      <c r="S58" s="76"/>
      <c r="T58" s="76"/>
      <c r="U58" s="94"/>
      <c r="V58" s="76"/>
      <c r="W58" s="76"/>
      <c r="X58" s="76"/>
      <c r="Y58" s="94"/>
      <c r="Z58" s="76"/>
      <c r="AA58" s="76"/>
      <c r="AB58" s="76"/>
      <c r="AC58" s="94"/>
      <c r="AD58" s="76"/>
      <c r="AE58" s="76"/>
      <c r="AF58" s="76"/>
      <c r="AG58" s="76"/>
      <c r="AH58" s="76"/>
      <c r="AI58" s="76"/>
      <c r="AJ58" s="94"/>
      <c r="AK58" s="94"/>
    </row>
    <row r="59" spans="4:37" x14ac:dyDescent="0.25">
      <c r="D59" s="76"/>
      <c r="E59" s="76"/>
      <c r="F59" s="76"/>
      <c r="G59" s="76"/>
      <c r="H59" s="76"/>
      <c r="I59" s="76"/>
      <c r="J59" s="76"/>
      <c r="K59" s="76"/>
      <c r="L59" s="76"/>
      <c r="M59" s="94"/>
      <c r="N59" s="76"/>
      <c r="O59" s="76"/>
      <c r="P59" s="76"/>
      <c r="Q59" s="94"/>
      <c r="R59" s="76"/>
      <c r="S59" s="76"/>
      <c r="T59" s="76"/>
      <c r="U59" s="94"/>
      <c r="V59" s="76"/>
      <c r="W59" s="76"/>
      <c r="X59" s="76"/>
      <c r="Y59" s="94"/>
      <c r="Z59" s="76"/>
      <c r="AA59" s="76"/>
      <c r="AB59" s="76"/>
      <c r="AC59" s="94"/>
      <c r="AD59" s="76"/>
      <c r="AE59" s="76"/>
      <c r="AF59" s="76"/>
      <c r="AG59" s="76"/>
      <c r="AH59" s="76"/>
      <c r="AI59" s="76"/>
      <c r="AJ59" s="94"/>
      <c r="AK59" s="94"/>
    </row>
    <row r="60" spans="4:37" x14ac:dyDescent="0.25">
      <c r="D60" s="76"/>
      <c r="E60" s="76"/>
      <c r="F60" s="76"/>
      <c r="G60" s="76"/>
      <c r="H60" s="76"/>
      <c r="I60" s="76"/>
      <c r="J60" s="76"/>
      <c r="K60" s="76"/>
      <c r="L60" s="76"/>
      <c r="M60" s="94"/>
      <c r="N60" s="76"/>
      <c r="O60" s="76"/>
      <c r="P60" s="76"/>
      <c r="Q60" s="94"/>
      <c r="R60" s="76"/>
      <c r="S60" s="76"/>
      <c r="T60" s="76"/>
      <c r="U60" s="94"/>
      <c r="V60" s="76"/>
      <c r="W60" s="76"/>
      <c r="X60" s="76"/>
      <c r="Y60" s="94"/>
      <c r="Z60" s="76"/>
      <c r="AA60" s="76"/>
      <c r="AB60" s="76"/>
      <c r="AC60" s="94"/>
      <c r="AD60" s="76"/>
      <c r="AE60" s="76"/>
      <c r="AF60" s="76"/>
      <c r="AG60" s="76"/>
      <c r="AH60" s="76"/>
      <c r="AI60" s="76"/>
      <c r="AJ60" s="94"/>
      <c r="AK60" s="94"/>
    </row>
    <row r="61" spans="4:37" x14ac:dyDescent="0.25">
      <c r="D61" s="76"/>
      <c r="E61" s="76"/>
      <c r="F61" s="76"/>
      <c r="G61" s="76"/>
      <c r="H61" s="76"/>
      <c r="I61" s="76"/>
      <c r="J61" s="76"/>
      <c r="K61" s="76"/>
      <c r="L61" s="76"/>
      <c r="M61" s="94"/>
      <c r="N61" s="76"/>
      <c r="O61" s="76"/>
      <c r="P61" s="76"/>
      <c r="Q61" s="94"/>
      <c r="R61" s="76"/>
      <c r="S61" s="76"/>
      <c r="T61" s="76"/>
      <c r="U61" s="94"/>
      <c r="V61" s="76"/>
      <c r="W61" s="76"/>
      <c r="X61" s="76"/>
      <c r="Y61" s="94"/>
      <c r="Z61" s="76"/>
      <c r="AA61" s="76"/>
      <c r="AB61" s="76"/>
      <c r="AC61" s="94"/>
      <c r="AD61" s="76"/>
      <c r="AE61" s="76"/>
      <c r="AF61" s="76"/>
      <c r="AG61" s="76"/>
      <c r="AH61" s="76"/>
      <c r="AI61" s="76"/>
      <c r="AJ61" s="94"/>
      <c r="AK61" s="94"/>
    </row>
    <row r="62" spans="4:37" x14ac:dyDescent="0.25">
      <c r="D62" s="76"/>
      <c r="E62" s="76"/>
      <c r="F62" s="76"/>
      <c r="G62" s="76"/>
      <c r="H62" s="76"/>
      <c r="I62" s="76"/>
      <c r="J62" s="76"/>
      <c r="K62" s="76"/>
      <c r="L62" s="76"/>
      <c r="M62" s="94"/>
      <c r="N62" s="76"/>
      <c r="O62" s="76"/>
      <c r="P62" s="76"/>
      <c r="Q62" s="94"/>
      <c r="R62" s="76"/>
      <c r="S62" s="76"/>
      <c r="T62" s="76"/>
      <c r="U62" s="94"/>
      <c r="V62" s="76"/>
      <c r="W62" s="76"/>
      <c r="X62" s="76"/>
      <c r="Y62" s="94"/>
      <c r="Z62" s="76"/>
      <c r="AA62" s="76"/>
      <c r="AB62" s="76"/>
      <c r="AC62" s="94"/>
      <c r="AD62" s="76"/>
      <c r="AE62" s="76"/>
      <c r="AF62" s="76"/>
      <c r="AG62" s="76"/>
      <c r="AH62" s="76"/>
      <c r="AI62" s="76"/>
      <c r="AJ62" s="94"/>
      <c r="AK62" s="94"/>
    </row>
    <row r="63" spans="4:37" x14ac:dyDescent="0.25">
      <c r="D63" s="76"/>
      <c r="E63" s="76"/>
      <c r="F63" s="76"/>
      <c r="G63" s="76"/>
      <c r="H63" s="76"/>
      <c r="I63" s="76"/>
      <c r="J63" s="76"/>
      <c r="K63" s="76"/>
      <c r="L63" s="76"/>
      <c r="M63" s="94"/>
      <c r="N63" s="76"/>
      <c r="O63" s="76"/>
      <c r="P63" s="76"/>
      <c r="Q63" s="94"/>
      <c r="R63" s="76"/>
      <c r="S63" s="76"/>
      <c r="T63" s="76"/>
      <c r="U63" s="94"/>
      <c r="V63" s="76"/>
      <c r="W63" s="76"/>
      <c r="X63" s="76"/>
      <c r="Y63" s="94"/>
      <c r="Z63" s="76"/>
      <c r="AA63" s="76"/>
      <c r="AB63" s="76"/>
      <c r="AC63" s="94"/>
      <c r="AD63" s="76"/>
      <c r="AE63" s="76"/>
      <c r="AF63" s="76"/>
      <c r="AG63" s="76"/>
      <c r="AH63" s="76"/>
      <c r="AI63" s="76"/>
      <c r="AJ63" s="94"/>
      <c r="AK63" s="94"/>
    </row>
    <row r="64" spans="4:37" x14ac:dyDescent="0.25">
      <c r="D64" s="76"/>
      <c r="E64" s="76"/>
      <c r="F64" s="76"/>
      <c r="G64" s="76"/>
      <c r="H64" s="76"/>
      <c r="I64" s="76"/>
      <c r="J64" s="76"/>
      <c r="K64" s="76"/>
      <c r="L64" s="76"/>
      <c r="M64" s="94"/>
      <c r="N64" s="76"/>
      <c r="O64" s="76"/>
      <c r="P64" s="76"/>
      <c r="Q64" s="94"/>
      <c r="R64" s="76"/>
      <c r="S64" s="76"/>
      <c r="T64" s="76"/>
      <c r="U64" s="94"/>
      <c r="V64" s="76"/>
      <c r="W64" s="76"/>
      <c r="X64" s="76"/>
      <c r="Y64" s="94"/>
      <c r="Z64" s="76"/>
      <c r="AA64" s="76"/>
      <c r="AB64" s="76"/>
      <c r="AC64" s="94"/>
      <c r="AD64" s="76"/>
      <c r="AE64" s="76"/>
      <c r="AF64" s="76"/>
      <c r="AG64" s="76"/>
      <c r="AH64" s="76"/>
      <c r="AI64" s="76"/>
      <c r="AJ64" s="94"/>
      <c r="AK64" s="94"/>
    </row>
    <row r="65" spans="4:37" x14ac:dyDescent="0.25">
      <c r="D65" s="76"/>
      <c r="E65" s="76"/>
      <c r="F65" s="76"/>
      <c r="G65" s="76"/>
      <c r="H65" s="76"/>
      <c r="I65" s="76"/>
      <c r="J65" s="76"/>
      <c r="K65" s="76"/>
      <c r="L65" s="76"/>
      <c r="M65" s="94"/>
      <c r="N65" s="76"/>
      <c r="O65" s="76"/>
      <c r="P65" s="76"/>
      <c r="Q65" s="94"/>
      <c r="R65" s="76"/>
      <c r="S65" s="76"/>
      <c r="T65" s="76"/>
      <c r="U65" s="94"/>
      <c r="V65" s="76"/>
      <c r="W65" s="76"/>
      <c r="X65" s="76"/>
      <c r="Y65" s="94"/>
      <c r="Z65" s="76"/>
      <c r="AA65" s="76"/>
      <c r="AB65" s="76"/>
      <c r="AC65" s="94"/>
      <c r="AD65" s="76"/>
      <c r="AE65" s="76"/>
      <c r="AF65" s="76"/>
      <c r="AG65" s="76"/>
      <c r="AH65" s="76"/>
      <c r="AI65" s="76"/>
      <c r="AJ65" s="94"/>
      <c r="AK65" s="94"/>
    </row>
    <row r="66" spans="4:37" x14ac:dyDescent="0.25">
      <c r="D66" s="76"/>
      <c r="E66" s="76"/>
      <c r="F66" s="76"/>
      <c r="G66" s="76"/>
      <c r="H66" s="76"/>
      <c r="I66" s="76"/>
      <c r="J66" s="76"/>
      <c r="K66" s="76"/>
      <c r="L66" s="76"/>
      <c r="M66" s="94"/>
      <c r="N66" s="76"/>
      <c r="O66" s="76"/>
      <c r="P66" s="76"/>
      <c r="Q66" s="94"/>
      <c r="R66" s="76"/>
      <c r="S66" s="76"/>
      <c r="T66" s="76"/>
      <c r="U66" s="94"/>
      <c r="V66" s="76"/>
      <c r="W66" s="76"/>
      <c r="X66" s="76"/>
      <c r="Y66" s="94"/>
      <c r="Z66" s="76"/>
      <c r="AA66" s="76"/>
      <c r="AB66" s="76"/>
      <c r="AC66" s="94"/>
      <c r="AD66" s="76"/>
      <c r="AE66" s="76"/>
      <c r="AF66" s="76"/>
      <c r="AG66" s="76"/>
      <c r="AH66" s="76"/>
      <c r="AI66" s="76"/>
      <c r="AJ66" s="94"/>
      <c r="AK66" s="94"/>
    </row>
    <row r="67" spans="4:37" x14ac:dyDescent="0.25">
      <c r="D67" s="76"/>
      <c r="E67" s="76"/>
      <c r="F67" s="76"/>
      <c r="G67" s="76"/>
      <c r="H67" s="76"/>
      <c r="I67" s="76"/>
      <c r="J67" s="76"/>
      <c r="K67" s="76"/>
      <c r="L67" s="76"/>
      <c r="M67" s="94"/>
      <c r="N67" s="76"/>
      <c r="O67" s="76"/>
      <c r="P67" s="76"/>
      <c r="Q67" s="94"/>
      <c r="R67" s="76"/>
      <c r="S67" s="76"/>
      <c r="T67" s="76"/>
      <c r="U67" s="94"/>
      <c r="V67" s="76"/>
      <c r="W67" s="76"/>
      <c r="X67" s="76"/>
      <c r="Y67" s="94"/>
      <c r="Z67" s="76"/>
      <c r="AA67" s="76"/>
      <c r="AB67" s="76"/>
      <c r="AC67" s="94"/>
      <c r="AD67" s="76"/>
      <c r="AE67" s="76"/>
      <c r="AF67" s="76"/>
      <c r="AG67" s="76"/>
      <c r="AH67" s="76"/>
      <c r="AI67" s="76"/>
      <c r="AJ67" s="94"/>
      <c r="AK67" s="94"/>
    </row>
    <row r="68" spans="4:37" x14ac:dyDescent="0.25">
      <c r="D68" s="76"/>
      <c r="E68" s="76"/>
      <c r="F68" s="76"/>
      <c r="G68" s="76"/>
      <c r="H68" s="76"/>
      <c r="I68" s="76"/>
      <c r="J68" s="76"/>
      <c r="K68" s="76"/>
      <c r="L68" s="76"/>
      <c r="M68" s="94"/>
      <c r="N68" s="76"/>
      <c r="O68" s="76"/>
      <c r="P68" s="76"/>
      <c r="Q68" s="94"/>
      <c r="R68" s="76"/>
      <c r="S68" s="76"/>
      <c r="T68" s="76"/>
      <c r="U68" s="94"/>
      <c r="V68" s="76"/>
      <c r="W68" s="76"/>
      <c r="X68" s="76"/>
      <c r="Y68" s="94"/>
      <c r="Z68" s="76"/>
      <c r="AA68" s="76"/>
      <c r="AB68" s="76"/>
      <c r="AC68" s="94"/>
      <c r="AD68" s="76"/>
      <c r="AE68" s="76"/>
      <c r="AF68" s="76"/>
      <c r="AG68" s="76"/>
      <c r="AH68" s="76"/>
      <c r="AI68" s="76"/>
      <c r="AJ68" s="94"/>
      <c r="AK68" s="94"/>
    </row>
    <row r="69" spans="4:37" x14ac:dyDescent="0.25">
      <c r="D69" s="76"/>
      <c r="E69" s="76"/>
      <c r="F69" s="76"/>
      <c r="G69" s="76"/>
      <c r="H69" s="76"/>
      <c r="I69" s="76"/>
      <c r="J69" s="76"/>
      <c r="K69" s="76"/>
      <c r="L69" s="76"/>
      <c r="M69" s="94"/>
      <c r="N69" s="76"/>
      <c r="O69" s="76"/>
      <c r="P69" s="76"/>
      <c r="Q69" s="94"/>
      <c r="R69" s="76"/>
      <c r="S69" s="76"/>
      <c r="T69" s="76"/>
      <c r="U69" s="94"/>
      <c r="V69" s="76"/>
      <c r="W69" s="76"/>
      <c r="X69" s="76"/>
      <c r="Y69" s="94"/>
      <c r="Z69" s="76"/>
      <c r="AA69" s="76"/>
      <c r="AB69" s="76"/>
      <c r="AC69" s="94"/>
      <c r="AD69" s="76"/>
      <c r="AE69" s="76"/>
      <c r="AF69" s="76"/>
      <c r="AG69" s="76"/>
      <c r="AH69" s="76"/>
      <c r="AI69" s="76"/>
      <c r="AJ69" s="94"/>
      <c r="AK69" s="94"/>
    </row>
    <row r="70" spans="4:37" x14ac:dyDescent="0.25">
      <c r="D70" s="76"/>
      <c r="E70" s="76"/>
      <c r="F70" s="76"/>
      <c r="G70" s="76"/>
      <c r="H70" s="76"/>
      <c r="I70" s="76"/>
      <c r="J70" s="76"/>
      <c r="K70" s="76"/>
      <c r="L70" s="76"/>
      <c r="M70" s="94"/>
      <c r="N70" s="76"/>
      <c r="O70" s="76"/>
      <c r="P70" s="76"/>
      <c r="Q70" s="94"/>
      <c r="R70" s="76"/>
      <c r="S70" s="76"/>
      <c r="T70" s="76"/>
      <c r="U70" s="94"/>
      <c r="V70" s="76"/>
      <c r="W70" s="76"/>
      <c r="X70" s="76"/>
      <c r="Y70" s="94"/>
      <c r="Z70" s="76"/>
      <c r="AA70" s="76"/>
      <c r="AB70" s="76"/>
      <c r="AC70" s="94"/>
      <c r="AD70" s="76"/>
      <c r="AE70" s="76"/>
      <c r="AF70" s="76"/>
      <c r="AG70" s="76"/>
      <c r="AH70" s="76"/>
      <c r="AI70" s="76"/>
      <c r="AJ70" s="94"/>
      <c r="AK70" s="94"/>
    </row>
    <row r="71" spans="4:37" x14ac:dyDescent="0.25">
      <c r="D71" s="76"/>
      <c r="E71" s="76"/>
      <c r="F71" s="76"/>
      <c r="G71" s="76"/>
      <c r="H71" s="76"/>
      <c r="I71" s="76"/>
      <c r="J71" s="76"/>
      <c r="K71" s="76"/>
      <c r="L71" s="76"/>
      <c r="M71" s="94"/>
      <c r="N71" s="76"/>
      <c r="O71" s="76"/>
      <c r="P71" s="76"/>
      <c r="Q71" s="94"/>
      <c r="R71" s="76"/>
      <c r="S71" s="76"/>
      <c r="T71" s="76"/>
      <c r="U71" s="94"/>
      <c r="V71" s="76"/>
      <c r="W71" s="76"/>
      <c r="X71" s="76"/>
      <c r="Y71" s="94"/>
      <c r="Z71" s="76"/>
      <c r="AA71" s="76"/>
      <c r="AB71" s="76"/>
      <c r="AC71" s="94"/>
      <c r="AD71" s="76"/>
      <c r="AE71" s="76"/>
      <c r="AF71" s="76"/>
      <c r="AG71" s="76"/>
      <c r="AH71" s="76"/>
      <c r="AI71" s="76"/>
      <c r="AJ71" s="94"/>
      <c r="AK71" s="94"/>
    </row>
    <row r="72" spans="4:37" x14ac:dyDescent="0.25">
      <c r="D72" s="76"/>
      <c r="E72" s="76"/>
      <c r="F72" s="76"/>
      <c r="G72" s="76"/>
      <c r="H72" s="76"/>
      <c r="I72" s="76"/>
      <c r="J72" s="76"/>
      <c r="K72" s="76"/>
      <c r="L72" s="76"/>
      <c r="M72" s="94"/>
      <c r="N72" s="76"/>
      <c r="O72" s="76"/>
      <c r="P72" s="76"/>
      <c r="Q72" s="94"/>
      <c r="R72" s="76"/>
      <c r="S72" s="76"/>
      <c r="T72" s="76"/>
      <c r="U72" s="94"/>
      <c r="V72" s="76"/>
      <c r="W72" s="76"/>
      <c r="X72" s="76"/>
      <c r="Y72" s="94"/>
      <c r="Z72" s="76"/>
      <c r="AA72" s="76"/>
      <c r="AB72" s="76"/>
      <c r="AC72" s="94"/>
      <c r="AD72" s="76"/>
      <c r="AE72" s="76"/>
      <c r="AF72" s="76"/>
      <c r="AG72" s="76"/>
      <c r="AH72" s="76"/>
      <c r="AI72" s="76"/>
      <c r="AJ72" s="94"/>
      <c r="AK72" s="94"/>
    </row>
    <row r="73" spans="4:37" x14ac:dyDescent="0.25">
      <c r="D73" s="76"/>
      <c r="E73" s="76"/>
      <c r="F73" s="76"/>
      <c r="G73" s="76"/>
      <c r="H73" s="76"/>
      <c r="I73" s="76"/>
      <c r="J73" s="76"/>
      <c r="K73" s="76"/>
      <c r="L73" s="76"/>
      <c r="M73" s="94"/>
      <c r="N73" s="76"/>
      <c r="O73" s="76"/>
      <c r="P73" s="76"/>
      <c r="Q73" s="94"/>
      <c r="R73" s="76"/>
      <c r="S73" s="76"/>
      <c r="T73" s="76"/>
      <c r="U73" s="94"/>
      <c r="V73" s="76"/>
      <c r="W73" s="76"/>
      <c r="X73" s="76"/>
      <c r="Y73" s="94"/>
      <c r="Z73" s="76"/>
      <c r="AA73" s="76"/>
      <c r="AB73" s="76"/>
      <c r="AC73" s="94"/>
      <c r="AD73" s="76"/>
      <c r="AE73" s="76"/>
      <c r="AF73" s="76"/>
      <c r="AG73" s="76"/>
      <c r="AH73" s="76"/>
      <c r="AI73" s="76"/>
      <c r="AJ73" s="94"/>
      <c r="AK73" s="94"/>
    </row>
    <row r="74" spans="4:37" x14ac:dyDescent="0.25">
      <c r="D74" s="76"/>
      <c r="E74" s="76"/>
      <c r="F74" s="76"/>
      <c r="G74" s="76"/>
      <c r="H74" s="76"/>
      <c r="I74" s="76"/>
      <c r="J74" s="76"/>
      <c r="K74" s="76"/>
      <c r="L74" s="76"/>
      <c r="M74" s="94"/>
      <c r="N74" s="76"/>
      <c r="O74" s="76"/>
      <c r="P74" s="76"/>
      <c r="Q74" s="94"/>
      <c r="R74" s="76"/>
      <c r="S74" s="76"/>
      <c r="T74" s="76"/>
      <c r="U74" s="94"/>
      <c r="V74" s="76"/>
      <c r="W74" s="76"/>
      <c r="X74" s="76"/>
      <c r="Y74" s="94"/>
      <c r="Z74" s="76"/>
      <c r="AA74" s="76"/>
      <c r="AB74" s="76"/>
      <c r="AC74" s="94"/>
      <c r="AD74" s="76"/>
      <c r="AE74" s="76"/>
      <c r="AF74" s="76"/>
      <c r="AG74" s="76"/>
      <c r="AH74" s="76"/>
      <c r="AI74" s="76"/>
      <c r="AJ74" s="94"/>
      <c r="AK74" s="94"/>
    </row>
    <row r="75" spans="4:37" x14ac:dyDescent="0.25">
      <c r="D75" s="76"/>
      <c r="E75" s="76"/>
      <c r="F75" s="76"/>
      <c r="G75" s="76"/>
      <c r="H75" s="76"/>
      <c r="I75" s="76"/>
      <c r="J75" s="76"/>
      <c r="K75" s="76"/>
      <c r="L75" s="76"/>
      <c r="M75" s="94"/>
      <c r="N75" s="76"/>
      <c r="O75" s="76"/>
      <c r="P75" s="76"/>
      <c r="Q75" s="94"/>
      <c r="R75" s="76"/>
      <c r="S75" s="76"/>
      <c r="T75" s="76"/>
      <c r="U75" s="94"/>
      <c r="V75" s="76"/>
      <c r="W75" s="76"/>
      <c r="X75" s="76"/>
      <c r="Y75" s="94"/>
      <c r="Z75" s="76"/>
      <c r="AA75" s="76"/>
      <c r="AB75" s="76"/>
      <c r="AC75" s="94"/>
      <c r="AD75" s="76"/>
      <c r="AE75" s="76"/>
      <c r="AF75" s="76"/>
      <c r="AG75" s="76"/>
      <c r="AH75" s="76"/>
      <c r="AI75" s="76"/>
      <c r="AJ75" s="94"/>
      <c r="AK75" s="94"/>
    </row>
    <row r="76" spans="4:37" x14ac:dyDescent="0.25">
      <c r="D76" s="76"/>
      <c r="E76" s="76"/>
      <c r="F76" s="76"/>
      <c r="G76" s="76"/>
      <c r="H76" s="76"/>
      <c r="I76" s="76"/>
      <c r="J76" s="76"/>
      <c r="K76" s="76"/>
      <c r="L76" s="76"/>
      <c r="M76" s="94"/>
      <c r="N76" s="76"/>
      <c r="O76" s="76"/>
      <c r="P76" s="76"/>
      <c r="Q76" s="94"/>
      <c r="R76" s="76"/>
      <c r="S76" s="76"/>
      <c r="T76" s="76"/>
      <c r="U76" s="94"/>
      <c r="V76" s="76"/>
      <c r="W76" s="76"/>
      <c r="X76" s="76"/>
      <c r="Y76" s="94"/>
      <c r="Z76" s="76"/>
      <c r="AA76" s="76"/>
      <c r="AB76" s="76"/>
      <c r="AC76" s="94"/>
      <c r="AD76" s="76"/>
      <c r="AE76" s="76"/>
      <c r="AF76" s="76"/>
      <c r="AG76" s="76"/>
      <c r="AH76" s="76"/>
      <c r="AI76" s="76"/>
      <c r="AJ76" s="94"/>
      <c r="AK76" s="94"/>
    </row>
    <row r="77" spans="4:37" x14ac:dyDescent="0.25">
      <c r="D77" s="76"/>
      <c r="E77" s="76"/>
      <c r="F77" s="76"/>
      <c r="G77" s="76"/>
      <c r="H77" s="76"/>
      <c r="I77" s="76"/>
      <c r="J77" s="76"/>
      <c r="K77" s="76"/>
      <c r="L77" s="76"/>
      <c r="M77" s="94"/>
      <c r="N77" s="76"/>
      <c r="O77" s="76"/>
      <c r="P77" s="76"/>
      <c r="Q77" s="94"/>
      <c r="R77" s="76"/>
      <c r="S77" s="76"/>
      <c r="T77" s="76"/>
      <c r="U77" s="94"/>
      <c r="V77" s="76"/>
      <c r="W77" s="76"/>
      <c r="X77" s="76"/>
      <c r="Y77" s="94"/>
      <c r="Z77" s="76"/>
      <c r="AA77" s="76"/>
      <c r="AB77" s="76"/>
      <c r="AC77" s="94"/>
      <c r="AD77" s="76"/>
      <c r="AE77" s="76"/>
      <c r="AF77" s="76"/>
      <c r="AG77" s="76"/>
      <c r="AH77" s="76"/>
      <c r="AI77" s="76"/>
      <c r="AJ77" s="94"/>
      <c r="AK77" s="94"/>
    </row>
    <row r="78" spans="4:37" x14ac:dyDescent="0.25">
      <c r="D78" s="76"/>
      <c r="E78" s="76"/>
      <c r="F78" s="76"/>
      <c r="G78" s="76"/>
      <c r="H78" s="76"/>
      <c r="I78" s="76"/>
      <c r="J78" s="76"/>
      <c r="K78" s="76"/>
      <c r="L78" s="76"/>
      <c r="M78" s="94"/>
      <c r="N78" s="76"/>
      <c r="O78" s="76"/>
      <c r="P78" s="76"/>
      <c r="Q78" s="94"/>
      <c r="R78" s="76"/>
      <c r="S78" s="76"/>
      <c r="T78" s="76"/>
      <c r="U78" s="94"/>
      <c r="V78" s="76"/>
      <c r="W78" s="76"/>
      <c r="X78" s="76"/>
      <c r="Y78" s="94"/>
      <c r="Z78" s="76"/>
      <c r="AA78" s="76"/>
      <c r="AB78" s="76"/>
      <c r="AC78" s="94"/>
      <c r="AD78" s="76"/>
      <c r="AE78" s="76"/>
      <c r="AF78" s="76"/>
      <c r="AG78" s="76"/>
      <c r="AH78" s="76"/>
      <c r="AI78" s="76"/>
      <c r="AJ78" s="94"/>
      <c r="AK78" s="94"/>
    </row>
    <row r="79" spans="4:37" x14ac:dyDescent="0.25">
      <c r="D79" s="76"/>
      <c r="E79" s="76"/>
      <c r="F79" s="76"/>
      <c r="G79" s="76"/>
      <c r="H79" s="76"/>
      <c r="I79" s="76"/>
      <c r="J79" s="76"/>
      <c r="K79" s="76"/>
      <c r="L79" s="76"/>
      <c r="M79" s="94"/>
      <c r="N79" s="76"/>
      <c r="O79" s="76"/>
      <c r="P79" s="76"/>
      <c r="Q79" s="94"/>
      <c r="R79" s="76"/>
      <c r="S79" s="76"/>
      <c r="T79" s="76"/>
      <c r="U79" s="94"/>
      <c r="V79" s="76"/>
      <c r="W79" s="76"/>
      <c r="X79" s="76"/>
      <c r="Y79" s="94"/>
      <c r="Z79" s="76"/>
      <c r="AA79" s="76"/>
      <c r="AB79" s="76"/>
      <c r="AC79" s="94"/>
      <c r="AD79" s="76"/>
      <c r="AE79" s="76"/>
      <c r="AF79" s="76"/>
      <c r="AG79" s="76"/>
      <c r="AH79" s="76"/>
      <c r="AI79" s="76"/>
      <c r="AJ79" s="94"/>
      <c r="AK79" s="94"/>
    </row>
    <row r="80" spans="4:37" x14ac:dyDescent="0.25">
      <c r="D80" s="76"/>
      <c r="E80" s="76"/>
      <c r="F80" s="76"/>
      <c r="G80" s="76"/>
      <c r="H80" s="76"/>
      <c r="I80" s="76"/>
      <c r="J80" s="76"/>
      <c r="K80" s="76"/>
      <c r="L80" s="76"/>
      <c r="M80" s="94"/>
      <c r="N80" s="76"/>
      <c r="O80" s="76"/>
      <c r="P80" s="76"/>
      <c r="Q80" s="94"/>
      <c r="R80" s="76"/>
      <c r="S80" s="76"/>
      <c r="T80" s="76"/>
      <c r="U80" s="94"/>
      <c r="V80" s="76"/>
      <c r="W80" s="76"/>
      <c r="X80" s="76"/>
      <c r="Y80" s="94"/>
      <c r="Z80" s="76"/>
      <c r="AA80" s="76"/>
      <c r="AB80" s="76"/>
      <c r="AC80" s="94"/>
      <c r="AD80" s="76"/>
      <c r="AE80" s="76"/>
      <c r="AF80" s="76"/>
      <c r="AG80" s="76"/>
      <c r="AH80" s="76"/>
      <c r="AI80" s="76"/>
      <c r="AJ80" s="94"/>
      <c r="AK80" s="94"/>
    </row>
    <row r="81" spans="4:37" x14ac:dyDescent="0.25">
      <c r="D81" s="76"/>
      <c r="E81" s="76"/>
      <c r="F81" s="76"/>
      <c r="G81" s="76"/>
      <c r="H81" s="76"/>
      <c r="I81" s="76"/>
      <c r="J81" s="76"/>
      <c r="K81" s="76"/>
      <c r="L81" s="76"/>
      <c r="M81" s="94"/>
      <c r="N81" s="76"/>
      <c r="O81" s="76"/>
      <c r="P81" s="76"/>
      <c r="Q81" s="94"/>
      <c r="R81" s="76"/>
      <c r="S81" s="76"/>
      <c r="T81" s="76"/>
      <c r="U81" s="94"/>
      <c r="V81" s="76"/>
      <c r="W81" s="76"/>
      <c r="X81" s="76"/>
      <c r="Y81" s="94"/>
      <c r="Z81" s="76"/>
      <c r="AA81" s="76"/>
      <c r="AB81" s="76"/>
      <c r="AC81" s="94"/>
      <c r="AD81" s="76"/>
      <c r="AE81" s="76"/>
      <c r="AF81" s="76"/>
      <c r="AG81" s="76"/>
      <c r="AH81" s="76"/>
      <c r="AI81" s="76"/>
      <c r="AJ81" s="94"/>
      <c r="AK81" s="94"/>
    </row>
  </sheetData>
  <mergeCells count="10">
    <mergeCell ref="V4:Y4"/>
    <mergeCell ref="Z4:AC4"/>
    <mergeCell ref="AD4:AJ4"/>
    <mergeCell ref="B2:AK2"/>
    <mergeCell ref="B3:AK3"/>
    <mergeCell ref="D4:F4"/>
    <mergeCell ref="G4:I4"/>
    <mergeCell ref="J4:M4"/>
    <mergeCell ref="N4:Q4"/>
    <mergeCell ref="R4:U4"/>
  </mergeCells>
  <printOptions horizontalCentered="1"/>
  <pageMargins left="0.05" right="0.05" top="0.59055118110236204" bottom="0.59055118110236204" header="0.31496062992126" footer="0.31496062992126"/>
  <pageSetup paperSize="9" scale="40" orientation="landscape" r:id="rId1"/>
  <rowBreaks count="1" manualBreakCount="1">
    <brk id="34" max="3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9E38D0-FDA1-4C60-9F65-7161BA17BC83}"/>
</file>

<file path=customXml/itemProps2.xml><?xml version="1.0" encoding="utf-8"?>
<ds:datastoreItem xmlns:ds="http://schemas.openxmlformats.org/officeDocument/2006/customXml" ds:itemID="{A001B61B-D20C-4201-A848-86004CCC605B}"/>
</file>

<file path=customXml/itemProps3.xml><?xml version="1.0" encoding="utf-8"?>
<ds:datastoreItem xmlns:ds="http://schemas.openxmlformats.org/officeDocument/2006/customXml" ds:itemID="{7CD4FBD2-C9D4-4B27-87AF-368102D6A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 per Province</vt:lpstr>
      <vt:lpstr>Summary per Metro</vt:lpstr>
      <vt:lpstr>Summary per Top 19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'Summary per Top 19'!Print_Area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cp:lastPrinted>2026-05-14T13:47:11Z</cp:lastPrinted>
  <dcterms:created xsi:type="dcterms:W3CDTF">2026-05-11T07:26:42Z</dcterms:created>
  <dcterms:modified xsi:type="dcterms:W3CDTF">2026-05-14T13:47:16Z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